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Bookings" sheetId="5" state="visible" r:id="rId5"/>
    <sheet xmlns:r="http://schemas.openxmlformats.org/officeDocument/2006/relationships" name="Expen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0.0%"/>
    <numFmt numFmtId="166" formatCode="$#,##0;[Red]-$#,##0"/>
    <numFmt numFmtId="167" formatCode="0.0"/>
    <numFmt numFmtId="168" formatCode="mmm yyyy"/>
    <numFmt numFmtId="169" formatCode="mmm"/>
    <numFmt numFmtId="170" formatCode="$#,##0.00;[Red]-$#,##0.00"/>
  </numFmts>
  <fonts count="17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i val="1"/>
      <color rgb="00667085"/>
      <sz val="9"/>
    </font>
    <font>
      <b val="1"/>
      <color rgb="00667085"/>
    </font>
    <font>
      <b val="1"/>
      <color rgb="001F3A5F"/>
    </font>
    <font>
      <color rgb="00667085"/>
      <sz val="9"/>
    </font>
    <font>
      <i val="1"/>
      <color rgb="00667085"/>
    </font>
    <font>
      <b val="1"/>
      <color rgb="00E76F51"/>
    </font>
    <font>
      <b val="1"/>
      <color rgb="00FFFFFF"/>
      <sz val="10"/>
    </font>
    <font>
      <b val="1"/>
      <color rgb="001F3A5F"/>
      <sz val="12"/>
    </font>
    <font>
      <color rgb="00667085"/>
    </font>
    <font>
      <b val="1"/>
      <color rgb="00FFFFFF"/>
      <sz val="14"/>
    </font>
  </fonts>
  <fills count="9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F3F4F6"/>
      </patternFill>
    </fill>
    <fill>
      <patternFill patternType="solid">
        <fgColor rgb="00E76F51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4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5" fillId="0" borderId="0" pivotButton="0" quotePrefix="0" xfId="0"/>
    <xf numFmtId="0" fontId="11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5" fillId="4" borderId="0" pivotButton="0" quotePrefix="0" xfId="0"/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164" fontId="0" fillId="3" borderId="1" applyProtection="1" pivotButton="0" quotePrefix="0" xfId="0">
      <protection locked="0" hidden="0"/>
    </xf>
    <xf numFmtId="9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7" fillId="0" borderId="0" pivotButton="0" quotePrefix="0" xfId="0"/>
    <xf numFmtId="0" fontId="12" fillId="0" borderId="0" pivotButton="0" quotePrefix="0" xfId="0"/>
    <xf numFmtId="0" fontId="13" fillId="8" borderId="1" applyAlignment="1" pivotButton="0" quotePrefix="0" xfId="0">
      <alignment horizontal="center"/>
    </xf>
    <xf numFmtId="0" fontId="0" fillId="0" borderId="4" pivotButton="0" quotePrefix="0" xfId="0"/>
    <xf numFmtId="0" fontId="13" fillId="5" borderId="1" applyAlignment="1" pivotButton="0" quotePrefix="0" xfId="0">
      <alignment horizontal="center"/>
    </xf>
    <xf numFmtId="0" fontId="13" fillId="4" borderId="1" applyAlignment="1" pivotButton="0" quotePrefix="0" xfId="0">
      <alignment horizontal="center"/>
    </xf>
    <xf numFmtId="166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center" vertical="center"/>
    </xf>
    <xf numFmtId="49" fontId="1" fillId="6" borderId="1" applyAlignment="1" pivotButton="0" quotePrefix="0" xfId="0">
      <alignment horizontal="center" vertical="center"/>
    </xf>
    <xf numFmtId="1" fontId="1" fillId="6" borderId="1" applyAlignment="1" pivotButton="0" quotePrefix="0" xfId="0">
      <alignment horizontal="center" vertical="center"/>
    </xf>
    <xf numFmtId="167" fontId="1" fillId="6" borderId="1" applyAlignment="1" pivotButton="0" quotePrefix="0" xfId="0">
      <alignment horizontal="center" vertical="center"/>
    </xf>
    <xf numFmtId="168" fontId="0" fillId="6" borderId="1" pivotButton="0" quotePrefix="0" xfId="0"/>
    <xf numFmtId="1" fontId="0" fillId="6" borderId="1" pivotButton="0" quotePrefix="0" xfId="0"/>
    <xf numFmtId="165" fontId="9" fillId="6" borderId="1" pivotButton="0" quotePrefix="0" xfId="0"/>
    <xf numFmtId="166" fontId="0" fillId="6" borderId="1" pivotButton="0" quotePrefix="0" xfId="0"/>
    <xf numFmtId="166" fontId="9" fillId="6" borderId="1" pivotButton="0" quotePrefix="0" xfId="0"/>
    <xf numFmtId="1" fontId="9" fillId="6" borderId="1" pivotButton="0" quotePrefix="0" xfId="0"/>
    <xf numFmtId="0" fontId="0" fillId="0" borderId="1" pivotButton="0" quotePrefix="0" xfId="0"/>
    <xf numFmtId="9" fontId="0" fillId="6" borderId="1" pivotButton="0" quotePrefix="0" xfId="0"/>
    <xf numFmtId="169" fontId="8" fillId="0" borderId="0" pivotButton="0" quotePrefix="0" xfId="0"/>
    <xf numFmtId="170" fontId="0" fillId="3" borderId="1" applyProtection="1" pivotButton="0" quotePrefix="0" xfId="0">
      <protection locked="0" hidden="0"/>
    </xf>
    <xf numFmtId="170" fontId="0" fillId="6" borderId="1" pivotButton="0" quotePrefix="0" xfId="0"/>
    <xf numFmtId="170" fontId="9" fillId="6" borderId="1" pivotButton="0" quotePrefix="0" xfId="0"/>
    <xf numFmtId="0" fontId="10" fillId="7" borderId="0" pivotButton="0" quotePrefix="0" xfId="0"/>
    <xf numFmtId="170" fontId="10" fillId="7" borderId="0" pivotButton="0" quotePrefix="0" xfId="0"/>
    <xf numFmtId="0" fontId="3" fillId="0" borderId="0" pivotButton="0" quotePrefix="0" xfId="0"/>
    <xf numFmtId="0" fontId="16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left" wrapText="1"/>
    </xf>
    <xf numFmtId="0" fontId="0" fillId="7" borderId="0" applyAlignment="1" pivotButton="0" quotePrefix="0" xfId="0">
      <alignment horizontal="center" wrapText="1"/>
    </xf>
    <xf numFmtId="0" fontId="9" fillId="0" borderId="0" pivotButton="0" quotePrefix="0" xfId="0"/>
    <xf numFmtId="166" fontId="1" fillId="6" borderId="1" applyAlignment="1" pivotButton="0" quotePrefix="0" xfId="0">
      <alignment horizontal="center" vertical="center"/>
    </xf>
    <xf numFmtId="167" fontId="1" fillId="6" borderId="1" applyAlignment="1" pivotButton="0" quotePrefix="0" xfId="0">
      <alignment horizontal="center" vertical="center"/>
    </xf>
    <xf numFmtId="166" fontId="0" fillId="6" borderId="1" pivotButton="0" quotePrefix="0" xfId="0"/>
    <xf numFmtId="166" fontId="9" fillId="6" borderId="1" pivotButton="0" quotePrefix="0" xfId="0"/>
    <xf numFmtId="169" fontId="8" fillId="0" borderId="0" pivotButton="0" quotePrefix="0" xfId="0"/>
    <xf numFmtId="170" fontId="0" fillId="3" borderId="1" applyProtection="1" pivotButton="0" quotePrefix="0" xfId="0">
      <protection locked="0" hidden="0"/>
    </xf>
    <xf numFmtId="170" fontId="0" fillId="6" borderId="1" pivotButton="0" quotePrefix="0" xfId="0"/>
    <xf numFmtId="170" fontId="9" fillId="6" borderId="1" pivotButton="0" quotePrefix="0" xfId="0"/>
    <xf numFmtId="170" fontId="10" fillId="7" borderId="0" pivotButton="0" quotePrefix="0" xfId="0"/>
    <xf numFmtId="0" fontId="3" fillId="2" borderId="1" applyProtection="1" pivotButton="0" quotePrefix="0" xfId="0">
      <protection locked="0" hidden="0"/>
    </xf>
    <xf numFmtId="164" fontId="3" fillId="2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027A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ac74608a-11ba-42e7-9146-3f2c63ad7f4b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Airbnb &amp; Short-Term Rental Host Tracker</t>
        </is>
      </c>
    </row>
    <row r="3">
      <c r="B3" s="46" t="inlineStr">
        <is>
          <t>FREE LITE VERSION · by CalcHub Templates · see the “Upgrade to Full” tab for the complete Short-Term Rental Host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set the tracking year, list up to 5 listings (with the date each went live and a target occupancy), your platforms with their typical host-fee %, and expense categories.</t>
        </is>
      </c>
    </row>
    <row r="7">
      <c r="B7" s="4" t="inlineStr">
        <is>
          <t>2. Bookings: one row per reservation — listing, guest, platform, check-in, check-out, nightly rate and cleaning fee. Nights, gross revenue, host fee and net payout calculate automatically.</t>
        </is>
      </c>
    </row>
    <row r="8">
      <c r="B8" s="4" t="inlineStr">
        <is>
          <t xml:space="preserve">   If you know the exact fee from your payout report, type it in 'Actual host fee' to override the estimate. Stays that cross month-ends are split by night (grey helper columns).</t>
        </is>
      </c>
    </row>
    <row r="9">
      <c r="B9" s="4" t="inlineStr">
        <is>
          <t>3. Expenses: log every cost against a listing, or 'Shared' for things like software and insurance.</t>
        </is>
      </c>
    </row>
    <row r="10">
      <c r="B10" s="4" t="inlineStr">
        <is>
          <t>4. Dashboard: occupancy, ADR (average daily rate), RevPAR (revenue per available night), net payout, expenses and profit — by month, by listing and by platform, with charts.</t>
        </is>
      </c>
    </row>
    <row r="11">
      <c r="B11" s="3" t="inlineStr">
        <is>
          <t>KEY METRICS:</t>
        </is>
      </c>
    </row>
    <row r="12">
      <c r="B12" s="4" t="inlineStr">
        <is>
          <t>Occupancy = booked nights ÷ available nights.   ADR = gross revenue ÷ booked nights.   RevPAR = gross revenue ÷ available nights.</t>
        </is>
      </c>
    </row>
    <row r="13">
      <c r="B13" s="4" t="inlineStr">
        <is>
          <t>Gross revenue includes cleaning and other fees; net payout = gross − host/platform fees. Net profit = net payout − expenses.</t>
        </is>
      </c>
    </row>
    <row r="14">
      <c r="B14" s="3" t="inlineStr">
        <is>
          <t>TIPS:</t>
        </is>
      </c>
    </row>
    <row r="15">
      <c r="B15" s="4" t="inlineStr">
        <is>
          <t>• Airbnb's split-fee host fee is ~3% and host-only fee ~14–16% — check your own payout report and set it in Settings.</t>
        </is>
      </c>
    </row>
    <row r="16">
      <c r="B16" s="4" t="inlineStr">
        <is>
          <t>• Use one file per year. Bookings outside the tracking year are ignored by the Dashboard.</t>
        </is>
      </c>
    </row>
    <row r="17">
      <c r="B17" s="4" t="inlineStr">
        <is>
          <t>• Keep receipts: this tracker is a great hand-off for your accountant at tax time (Schedule E / C in the US, property income in the UK).</t>
        </is>
      </c>
    </row>
    <row r="18">
      <c r="B18" s="3" t="inlineStr">
        <is>
          <t>EXAMPLE DATA:</t>
        </is>
      </c>
    </row>
    <row r="19">
      <c r="B19" s="4" t="inlineStr">
        <is>
          <t>Three example listings with Jan–Sep bookings are included (red banners). Select the yellow example cells on Bookings and Expenses, press Delete, and enter your own.</t>
        </is>
      </c>
    </row>
    <row r="20"/>
    <row r="21">
      <c r="B21" s="5" t="inlineStr">
        <is>
          <t>COLOUR KEY:</t>
        </is>
      </c>
    </row>
    <row r="22">
      <c r="B22" s="6" t="inlineStr">
        <is>
          <t>Yellow cells = your inputs (type here)</t>
        </is>
      </c>
    </row>
    <row r="23">
      <c r="B23" s="7" t="inlineStr">
        <is>
          <t>Blue cells = formulas (calculated automatically — please don't type over them)</t>
        </is>
      </c>
    </row>
    <row r="24">
      <c r="B24" s="8" t="inlineStr">
        <is>
          <t>Red banner = example data. To start fresh: select the yellow example rows and press Delete (never delete whole rows/columns).</t>
        </is>
      </c>
    </row>
    <row r="25"/>
    <row r="26">
      <c r="B26" s="9" t="inlineStr">
        <is>
          <t>Works in Microsoft Excel (2010+), Google Sheets (File &gt; Import &gt; Upload) and LibreOffice. No macros.</t>
        </is>
      </c>
    </row>
    <row r="27">
      <c r="B27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Short-Term Rental Host Tracker</t>
        </is>
      </c>
    </row>
    <row r="3">
      <c r="B3" s="2" t="inlineStr">
        <is>
          <t>You are using the free lite version · CalcHub Templates · $17 one-time</t>
        </is>
      </c>
    </row>
    <row r="5">
      <c r="B5" s="47" t="inlineStr">
        <is>
          <t>▶ Buy the full version — $17 (instant download)</t>
        </is>
      </c>
    </row>
    <row r="6">
      <c r="B6" s="48" t="inlineStr">
        <is>
          <t>▶ Best value: all 8 templates in the Complete Bundle — $39 (worth $104)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49" t="inlineStr">
        <is>
          <t>Feature</t>
        </is>
      </c>
      <c r="C9" s="49" t="inlineStr">
        <is>
          <t>Free lite</t>
        </is>
      </c>
      <c r="D9" s="49" t="inlineStr">
        <is>
          <t>Full version</t>
        </is>
      </c>
    </row>
    <row r="10">
      <c r="B10" s="50" t="inlineStr">
        <is>
          <t>Bookings log with automatic nights, fees &amp; net payout</t>
        </is>
      </c>
      <c r="C10" s="51" t="inlineStr">
        <is>
          <t>30 bookings</t>
        </is>
      </c>
      <c r="D10" s="51" t="inlineStr">
        <is>
          <t>400 bookings</t>
        </is>
      </c>
    </row>
    <row r="11">
      <c r="B11" s="52" t="inlineStr">
        <is>
          <t>Expense log</t>
        </is>
      </c>
      <c r="C11" s="53" t="inlineStr">
        <is>
          <t>30 rows</t>
        </is>
      </c>
      <c r="D11" s="53" t="inlineStr">
        <is>
          <t>400 rows</t>
        </is>
      </c>
    </row>
    <row r="12">
      <c r="B12" s="50" t="inlineStr">
        <is>
          <t>Monthly occupancy, ADR, RevPAR &amp; profit</t>
        </is>
      </c>
      <c r="C12" s="51" t="inlineStr">
        <is>
          <t>✓</t>
        </is>
      </c>
      <c r="D12" s="51" t="inlineStr">
        <is>
          <t>✓</t>
        </is>
      </c>
    </row>
    <row r="13">
      <c r="B13" s="52" t="inlineStr">
        <is>
          <t>Works for Airbnb, Vrbo, Booking.com &amp; direct</t>
        </is>
      </c>
      <c r="C13" s="53" t="inlineStr">
        <is>
          <t>✓</t>
        </is>
      </c>
      <c r="D13" s="53" t="inlineStr">
        <is>
          <t>✓</t>
        </is>
      </c>
    </row>
    <row r="14">
      <c r="B14" s="50" t="inlineStr">
        <is>
          <t>Up to 5 listings with per-listing targets</t>
        </is>
      </c>
      <c r="C14" s="51" t="inlineStr">
        <is>
          <t>✓</t>
        </is>
      </c>
      <c r="D14" s="51" t="inlineStr">
        <is>
          <t>✓</t>
        </is>
      </c>
    </row>
    <row r="15">
      <c r="B15" s="52" t="inlineStr">
        <is>
          <t>Dashboard charts</t>
        </is>
      </c>
      <c r="C15" s="53" t="inlineStr">
        <is>
          <t>—</t>
        </is>
      </c>
      <c r="D15" s="53" t="inlineStr">
        <is>
          <t>✓</t>
        </is>
      </c>
    </row>
    <row r="16">
      <c r="B16" s="50" t="inlineStr">
        <is>
          <t>Quick-start PDF guide</t>
        </is>
      </c>
      <c r="C16" s="51" t="inlineStr">
        <is>
          <t>—</t>
        </is>
      </c>
      <c r="D16" s="51" t="inlineStr">
        <is>
          <t>✓</t>
        </is>
      </c>
    </row>
    <row r="18">
      <c r="B18" s="54" t="inlineStr">
        <is>
          <t>The full version also includes:</t>
        </is>
      </c>
    </row>
    <row r="19">
      <c r="B19" t="inlineStr">
        <is>
          <t>✓ Automatic nights, fees &amp; net payout</t>
        </is>
      </c>
    </row>
    <row r="20">
      <c r="B20" t="inlineStr">
        <is>
          <t>✓ Occupancy, ADR &amp; RevPAR by month</t>
        </is>
      </c>
    </row>
    <row r="21">
      <c r="B21" t="inlineStr">
        <is>
          <t>✓ Per-listing profit vs target</t>
        </is>
      </c>
    </row>
    <row r="23">
      <c r="B23" s="54" t="inlineStr">
        <is>
          <t>Full product description</t>
        </is>
      </c>
    </row>
    <row r="24" ht="62" customHeight="1">
      <c r="B24" s="4" t="inlineStr">
        <is>
          <t>Track bookings, payouts, host fees and expenses for up to 5 vacation-rental listings across any platform or direct bookings, with accurate monthly occupancy, ADR, RevPAR and profit per listing.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3" customWidth="1" min="5" max="5"/>
    <col width="18" customWidth="1" min="6" max="6"/>
    <col width="12" customWidth="1" min="7" max="7"/>
    <col width="3" customWidth="1" min="8" max="8"/>
    <col width="28" customWidth="1" min="9" max="9"/>
  </cols>
  <sheetData>
    <row r="1"/>
    <row r="2">
      <c r="B2" s="1" t="inlineStr">
        <is>
          <t>Settings  (Free Lite)</t>
        </is>
      </c>
    </row>
    <row r="3">
      <c r="B3" s="2" t="inlineStr">
        <is>
          <t>Your listings, platforms and categories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Tracking year</t>
        </is>
      </c>
      <c r="C6" s="13" t="n">
        <v>2026</v>
      </c>
    </row>
    <row r="7">
      <c r="B7" s="12" t="inlineStr">
        <is>
          <t>Host / business name</t>
        </is>
      </c>
      <c r="C7" s="14" t="inlineStr">
        <is>
          <t>Example Coastal Stays</t>
        </is>
      </c>
    </row>
    <row r="8"/>
    <row r="9">
      <c r="B9" s="15" t="inlineStr">
        <is>
          <t>LISTINGS (up to 5)</t>
        </is>
      </c>
      <c r="C9" s="16" t="n"/>
      <c r="D9" s="16" t="n"/>
      <c r="F9" s="15" t="inlineStr">
        <is>
          <t>PLATFORMS</t>
        </is>
      </c>
      <c r="G9" s="16" t="n"/>
      <c r="I9" s="15" t="inlineStr">
        <is>
          <t>EXPENSE CATEGORIES</t>
        </is>
      </c>
    </row>
    <row r="10">
      <c r="B10" s="17" t="inlineStr">
        <is>
          <t>Listing name</t>
        </is>
      </c>
      <c r="C10" s="17" t="inlineStr">
        <is>
          <t>Active from</t>
        </is>
      </c>
      <c r="D10" s="17" t="inlineStr">
        <is>
          <t>Target occupancy</t>
        </is>
      </c>
      <c r="F10" s="17" t="inlineStr">
        <is>
          <t>Platform</t>
        </is>
      </c>
      <c r="G10" s="17" t="inlineStr">
        <is>
          <t>Host fee %</t>
        </is>
      </c>
    </row>
    <row r="11">
      <c r="B11" s="14" t="inlineStr">
        <is>
          <t>Beach Cottage</t>
        </is>
      </c>
      <c r="C11" s="18" t="n">
        <v>46023</v>
      </c>
      <c r="D11" s="19" t="n">
        <v>0.7</v>
      </c>
      <c r="F11" s="14" t="inlineStr">
        <is>
          <t>Airbnb</t>
        </is>
      </c>
      <c r="G11" s="20" t="n">
        <v>0.155</v>
      </c>
      <c r="I11" s="14" t="inlineStr">
        <is>
          <t>Cleaning &amp; laundry</t>
        </is>
      </c>
    </row>
    <row r="12">
      <c r="B12" s="14" t="inlineStr">
        <is>
          <t>Downtown Loft</t>
        </is>
      </c>
      <c r="C12" s="18" t="n">
        <v>46023</v>
      </c>
      <c r="D12" s="19" t="n">
        <v>0.75</v>
      </c>
      <c r="F12" s="14" t="inlineStr">
        <is>
          <t>Vrbo</t>
        </is>
      </c>
      <c r="G12" s="20" t="n">
        <v>0.08</v>
      </c>
      <c r="I12" s="14" t="inlineStr">
        <is>
          <t>Supplies &amp; amenities</t>
        </is>
      </c>
    </row>
    <row r="13">
      <c r="B13" s="14" t="inlineStr">
        <is>
          <t>Lake Cabin</t>
        </is>
      </c>
      <c r="C13" s="18" t="n">
        <v>46113</v>
      </c>
      <c r="D13" s="19" t="n">
        <v>0.6</v>
      </c>
      <c r="F13" s="14" t="inlineStr">
        <is>
          <t>Booking.com</t>
        </is>
      </c>
      <c r="G13" s="20" t="n">
        <v>0.15</v>
      </c>
      <c r="I13" s="14" t="inlineStr">
        <is>
          <t>Utilities &amp; internet</t>
        </is>
      </c>
    </row>
    <row r="14">
      <c r="B14" s="14" t="n"/>
      <c r="C14" s="18" t="n"/>
      <c r="D14" s="19" t="n"/>
      <c r="F14" s="14" t="inlineStr">
        <is>
          <t>Direct</t>
        </is>
      </c>
      <c r="G14" s="20" t="n">
        <v>0.03</v>
      </c>
      <c r="I14" s="14" t="inlineStr">
        <is>
          <t>Repairs &amp; maintenance</t>
        </is>
      </c>
    </row>
    <row r="15">
      <c r="B15" s="14" t="n"/>
      <c r="C15" s="18" t="n"/>
      <c r="D15" s="19" t="n"/>
      <c r="F15" s="14" t="n"/>
      <c r="G15" s="20" t="n"/>
      <c r="I15" s="14" t="inlineStr">
        <is>
          <t>Mortgage / rent</t>
        </is>
      </c>
    </row>
    <row r="16">
      <c r="B16" s="10" t="inlineStr">
        <is>
          <t>Shared</t>
        </is>
      </c>
      <c r="F16" s="14" t="n"/>
      <c r="G16" s="20" t="n"/>
      <c r="I16" s="14" t="inlineStr">
        <is>
          <t>Insurance</t>
        </is>
      </c>
    </row>
    <row r="17">
      <c r="I17" s="14" t="inlineStr">
        <is>
          <t>Property tax &amp; licences</t>
        </is>
      </c>
    </row>
    <row r="18">
      <c r="F18" s="21" t="inlineStr">
        <is>
          <t>Fee % applies to (rent + cleaning) when no actual fee is entered on a booking.</t>
        </is>
      </c>
      <c r="I18" s="14" t="inlineStr">
        <is>
          <t>Software &amp; smart locks</t>
        </is>
      </c>
    </row>
    <row r="19">
      <c r="I19" s="14" t="inlineStr">
        <is>
          <t>Furnishing</t>
        </is>
      </c>
    </row>
    <row r="20">
      <c r="I20" s="14" t="inlineStr">
        <is>
          <t>Marketing &amp; photos</t>
        </is>
      </c>
    </row>
    <row r="21">
      <c r="I21" s="14" t="inlineStr">
        <is>
          <t>Other</t>
        </is>
      </c>
    </row>
    <row r="22">
      <c r="I22" s="14" t="n"/>
    </row>
    <row r="23">
      <c r="I23" s="14" t="n"/>
    </row>
    <row r="24">
      <c r="I24" s="14" t="n"/>
    </row>
    <row r="25">
      <c r="I25" s="14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4" customWidth="1" min="12" max="12"/>
    <col width="11.5" customWidth="1" min="13" max="13"/>
    <col width="11.5" customWidth="1" min="14" max="14"/>
    <col width="11.5" customWidth="1" min="15" max="15"/>
  </cols>
  <sheetData>
    <row r="1"/>
    <row r="2">
      <c r="B2" s="1" t="inlineStr">
        <is>
          <t>Host Dashboard  (Free Lite)</t>
        </is>
      </c>
    </row>
    <row r="3">
      <c r="B3" s="2" t="inlineStr">
        <is>
          <t>Occupancy, ADR, RevPAR and profit — tracking year</t>
        </is>
      </c>
    </row>
    <row r="4">
      <c r="B4" s="22">
        <f>Settings!C7&amp;"  |  "&amp;Settings!C6&amp;"  |  "&amp;COUNTA(Settings!B11:B15)&amp;" listings"</f>
        <v/>
      </c>
    </row>
    <row r="5"/>
    <row r="6">
      <c r="B6" s="23" t="inlineStr">
        <is>
          <t>GROSS REVENUE</t>
        </is>
      </c>
      <c r="C6" s="24" t="n"/>
      <c r="D6" s="25" t="inlineStr">
        <is>
          <t>NET PAYOUT</t>
        </is>
      </c>
      <c r="E6" s="24" t="n"/>
      <c r="F6" s="25" t="inlineStr">
        <is>
          <t>EXPENSES</t>
        </is>
      </c>
      <c r="G6" s="24" t="n"/>
      <c r="H6" s="26" t="inlineStr">
        <is>
          <t>NET PROFIT</t>
        </is>
      </c>
      <c r="I6" s="24" t="n"/>
      <c r="J6" s="23" t="inlineStr">
        <is>
          <t>OCCUPANCY</t>
        </is>
      </c>
      <c r="K6" s="24" t="n"/>
      <c r="L6" s="25" t="inlineStr">
        <is>
          <t>ADR / REVPAR</t>
        </is>
      </c>
      <c r="M6" s="24" t="n"/>
    </row>
    <row r="7" ht="34" customHeight="1">
      <c r="B7" s="55">
        <f>F27</f>
        <v/>
      </c>
      <c r="C7" s="24" t="n"/>
      <c r="D7" s="55">
        <f>H27</f>
        <v/>
      </c>
      <c r="E7" s="24" t="n"/>
      <c r="F7" s="55">
        <f>I27</f>
        <v/>
      </c>
      <c r="G7" s="24" t="n"/>
      <c r="H7" s="55">
        <f>J27</f>
        <v/>
      </c>
      <c r="I7" s="24" t="n"/>
      <c r="J7" s="28">
        <f>E27</f>
        <v/>
      </c>
      <c r="K7" s="24" t="n"/>
      <c r="L7" s="29">
        <f>TEXT(K27,"$#,##0")&amp;" / "&amp;TEXT(L27,"$#,##0")</f>
        <v/>
      </c>
      <c r="M7" s="24" t="n"/>
    </row>
    <row r="8"/>
    <row r="9">
      <c r="B9" s="25" t="inlineStr">
        <is>
          <t>BOOKINGS</t>
        </is>
      </c>
      <c r="C9" s="24" t="n"/>
      <c r="D9" s="25" t="inlineStr">
        <is>
          <t>AVG STAY (NIGHTS)</t>
        </is>
      </c>
      <c r="E9" s="24" t="n"/>
      <c r="F9" s="25" t="inlineStr">
        <is>
          <t>HOST FEES PAID</t>
        </is>
      </c>
      <c r="G9" s="24" t="n"/>
      <c r="H9" s="26" t="inlineStr">
        <is>
          <t>PROFIT MARGIN</t>
        </is>
      </c>
      <c r="I9" s="24" t="n"/>
      <c r="J9" s="25" t="inlineStr">
        <is>
          <t>BEST MONTH</t>
        </is>
      </c>
      <c r="K9" s="24" t="n"/>
      <c r="L9" s="25" t="inlineStr">
        <is>
          <t>UPCOMING NIGHTS</t>
        </is>
      </c>
      <c r="M9" s="24" t="n"/>
    </row>
    <row r="10" ht="34" customHeight="1">
      <c r="B10" s="30">
        <f>COUNT(Bookings!E7:E406)</f>
        <v/>
      </c>
      <c r="C10" s="24" t="n"/>
      <c r="D10" s="56">
        <f>IFERROR(AVERAGE(Bookings!L7:L406),0)</f>
        <v/>
      </c>
      <c r="E10" s="24" t="n"/>
      <c r="F10" s="55">
        <f>G27</f>
        <v/>
      </c>
      <c r="G10" s="24" t="n"/>
      <c r="H10" s="28">
        <f>IFERROR(J27/F27,0)</f>
        <v/>
      </c>
      <c r="I10" s="24" t="n"/>
      <c r="J10" s="29">
        <f>IFERROR(TEXT(INDEX(B15:B26,MATCH(MAX(J15:J26),J15:J26,0)),"mmmm"),"")</f>
        <v/>
      </c>
      <c r="K10" s="24" t="n"/>
      <c r="L10" s="30">
        <f>SUMIF(Bookings!E7:E406,"&gt;="&amp;TODAY(),Bookings!L7:L406)</f>
        <v/>
      </c>
      <c r="M10" s="24" t="n"/>
    </row>
    <row r="11"/>
    <row r="12"/>
    <row r="13">
      <c r="B13" s="15" t="inlineStr">
        <is>
          <t>MONTHLY PERFORMANCE (ALL LISTINGS)</t>
        </is>
      </c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</row>
    <row r="14" ht="32" customHeight="1">
      <c r="B14" s="17" t="inlineStr">
        <is>
          <t>Month</t>
        </is>
      </c>
      <c r="C14" s="17" t="inlineStr">
        <is>
          <t>Available nights</t>
        </is>
      </c>
      <c r="D14" s="17" t="inlineStr">
        <is>
          <t>Booked nights</t>
        </is>
      </c>
      <c r="E14" s="17" t="inlineStr">
        <is>
          <t>Occupancy</t>
        </is>
      </c>
      <c r="F14" s="17" t="inlineStr">
        <is>
          <t>Gross revenue</t>
        </is>
      </c>
      <c r="G14" s="17" t="inlineStr">
        <is>
          <t>Host fees</t>
        </is>
      </c>
      <c r="H14" s="17" t="inlineStr">
        <is>
          <t>Net payout</t>
        </is>
      </c>
      <c r="I14" s="17" t="inlineStr">
        <is>
          <t>Expenses</t>
        </is>
      </c>
      <c r="J14" s="17" t="inlineStr">
        <is>
          <t>Net profit</t>
        </is>
      </c>
      <c r="K14" s="17" t="inlineStr">
        <is>
          <t>ADR</t>
        </is>
      </c>
      <c r="L14" s="17" t="inlineStr">
        <is>
          <t>RevPAR</t>
        </is>
      </c>
    </row>
    <row r="15">
      <c r="B15" s="32">
        <f>DATE(Settings!$C$6,1,1)</f>
        <v/>
      </c>
      <c r="C15" s="33">
        <f>IF(OR(Settings!$B$11="",N(Settings!$C$11)&gt;=DATE(YEAR(B15),MONTH(B15)+1,1)),0,DAY(DATE(YEAR(B15),MONTH(B15)+1,0))-MAX(0,N(Settings!$C$11)-B15))+IF(OR(Settings!$B$12="",N(Settings!$C$12)&gt;=DATE(YEAR(B15),MONTH(B15)+1,1)),0,DAY(DATE(YEAR(B15),MONTH(B15)+1,0))-MAX(0,N(Settings!$C$12)-B15))+IF(OR(Settings!$B$13="",N(Settings!$C$13)&gt;=DATE(YEAR(B15),MONTH(B15)+1,1)),0,DAY(DATE(YEAR(B15),MONTH(B15)+1,0))-MAX(0,N(Settings!$C$13)-B15))+IF(OR(Settings!$B$14="",N(Settings!$C$14)&gt;=DATE(YEAR(B15),MONTH(B15)+1,1)),0,DAY(DATE(YEAR(B15),MONTH(B15)+1,0))-MAX(0,N(Settings!$C$14)-B15))+IF(OR(Settings!$B$15="",N(Settings!$C$15)&gt;=DATE(YEAR(B15),MONTH(B15)+1,1)),0,DAY(DATE(YEAR(B15),MONTH(B15)+1,0))-MAX(0,N(Settings!$C$15)-B15))</f>
        <v/>
      </c>
      <c r="D15" s="33">
        <f>SUM(Bookings!Q7:Q406)</f>
        <v/>
      </c>
      <c r="E15" s="34">
        <f>IFERROR(D15/C15,0)</f>
        <v/>
      </c>
      <c r="F15" s="57">
        <f>SUMPRODUCT(Bookings!Q7:Q406,Bookings!$AC$7:$AC$406)</f>
        <v/>
      </c>
      <c r="G15" s="57">
        <f>F15-H15</f>
        <v/>
      </c>
      <c r="H15" s="57">
        <f>SUMPRODUCT(Bookings!Q7:Q406,Bookings!$P$7:$P$406)</f>
        <v/>
      </c>
      <c r="I15" s="57">
        <f>SUMIFS(Expenses!$G$7:$G$406,Expenses!$B$7:$B$406,"&gt;="&amp;B15,Expenses!$B$7:$B$406,"&lt;"&amp;DATE(YEAR(B15),MONTH(B15)+1,1))</f>
        <v/>
      </c>
      <c r="J15" s="58">
        <f>H15-I15</f>
        <v/>
      </c>
      <c r="K15" s="57">
        <f>IFERROR(F15/D15,0)</f>
        <v/>
      </c>
      <c r="L15" s="57">
        <f>IFERROR(F15/C15,0)</f>
        <v/>
      </c>
    </row>
    <row r="16">
      <c r="B16" s="32">
        <f>DATE(Settings!$C$6,2,1)</f>
        <v/>
      </c>
      <c r="C16" s="33">
        <f>IF(OR(Settings!$B$11="",N(Settings!$C$11)&gt;=DATE(YEAR(B16),MONTH(B16)+1,1)),0,DAY(DATE(YEAR(B16),MONTH(B16)+1,0))-MAX(0,N(Settings!$C$11)-B16))+IF(OR(Settings!$B$12="",N(Settings!$C$12)&gt;=DATE(YEAR(B16),MONTH(B16)+1,1)),0,DAY(DATE(YEAR(B16),MONTH(B16)+1,0))-MAX(0,N(Settings!$C$12)-B16))+IF(OR(Settings!$B$13="",N(Settings!$C$13)&gt;=DATE(YEAR(B16),MONTH(B16)+1,1)),0,DAY(DATE(YEAR(B16),MONTH(B16)+1,0))-MAX(0,N(Settings!$C$13)-B16))+IF(OR(Settings!$B$14="",N(Settings!$C$14)&gt;=DATE(YEAR(B16),MONTH(B16)+1,1)),0,DAY(DATE(YEAR(B16),MONTH(B16)+1,0))-MAX(0,N(Settings!$C$14)-B16))+IF(OR(Settings!$B$15="",N(Settings!$C$15)&gt;=DATE(YEAR(B16),MONTH(B16)+1,1)),0,DAY(DATE(YEAR(B16),MONTH(B16)+1,0))-MAX(0,N(Settings!$C$15)-B16))</f>
        <v/>
      </c>
      <c r="D16" s="33">
        <f>SUM(Bookings!R7:R406)</f>
        <v/>
      </c>
      <c r="E16" s="34">
        <f>IFERROR(D16/C16,0)</f>
        <v/>
      </c>
      <c r="F16" s="57">
        <f>SUMPRODUCT(Bookings!R7:R406,Bookings!$AC$7:$AC$406)</f>
        <v/>
      </c>
      <c r="G16" s="57">
        <f>F16-H16</f>
        <v/>
      </c>
      <c r="H16" s="57">
        <f>SUMPRODUCT(Bookings!R7:R406,Bookings!$P$7:$P$406)</f>
        <v/>
      </c>
      <c r="I16" s="57">
        <f>SUMIFS(Expenses!$G$7:$G$406,Expenses!$B$7:$B$406,"&gt;="&amp;B16,Expenses!$B$7:$B$406,"&lt;"&amp;DATE(YEAR(B16),MONTH(B16)+1,1))</f>
        <v/>
      </c>
      <c r="J16" s="58">
        <f>H16-I16</f>
        <v/>
      </c>
      <c r="K16" s="57">
        <f>IFERROR(F16/D16,0)</f>
        <v/>
      </c>
      <c r="L16" s="57">
        <f>IFERROR(F16/C16,0)</f>
        <v/>
      </c>
    </row>
    <row r="17">
      <c r="B17" s="32">
        <f>DATE(Settings!$C$6,3,1)</f>
        <v/>
      </c>
      <c r="C17" s="33">
        <f>IF(OR(Settings!$B$11="",N(Settings!$C$11)&gt;=DATE(YEAR(B17),MONTH(B17)+1,1)),0,DAY(DATE(YEAR(B17),MONTH(B17)+1,0))-MAX(0,N(Settings!$C$11)-B17))+IF(OR(Settings!$B$12="",N(Settings!$C$12)&gt;=DATE(YEAR(B17),MONTH(B17)+1,1)),0,DAY(DATE(YEAR(B17),MONTH(B17)+1,0))-MAX(0,N(Settings!$C$12)-B17))+IF(OR(Settings!$B$13="",N(Settings!$C$13)&gt;=DATE(YEAR(B17),MONTH(B17)+1,1)),0,DAY(DATE(YEAR(B17),MONTH(B17)+1,0))-MAX(0,N(Settings!$C$13)-B17))+IF(OR(Settings!$B$14="",N(Settings!$C$14)&gt;=DATE(YEAR(B17),MONTH(B17)+1,1)),0,DAY(DATE(YEAR(B17),MONTH(B17)+1,0))-MAX(0,N(Settings!$C$14)-B17))+IF(OR(Settings!$B$15="",N(Settings!$C$15)&gt;=DATE(YEAR(B17),MONTH(B17)+1,1)),0,DAY(DATE(YEAR(B17),MONTH(B17)+1,0))-MAX(0,N(Settings!$C$15)-B17))</f>
        <v/>
      </c>
      <c r="D17" s="33">
        <f>SUM(Bookings!S7:S406)</f>
        <v/>
      </c>
      <c r="E17" s="34">
        <f>IFERROR(D17/C17,0)</f>
        <v/>
      </c>
      <c r="F17" s="57">
        <f>SUMPRODUCT(Bookings!S7:S406,Bookings!$AC$7:$AC$406)</f>
        <v/>
      </c>
      <c r="G17" s="57">
        <f>F17-H17</f>
        <v/>
      </c>
      <c r="H17" s="57">
        <f>SUMPRODUCT(Bookings!S7:S406,Bookings!$P$7:$P$406)</f>
        <v/>
      </c>
      <c r="I17" s="57">
        <f>SUMIFS(Expenses!$G$7:$G$406,Expenses!$B$7:$B$406,"&gt;="&amp;B17,Expenses!$B$7:$B$406,"&lt;"&amp;DATE(YEAR(B17),MONTH(B17)+1,1))</f>
        <v/>
      </c>
      <c r="J17" s="58">
        <f>H17-I17</f>
        <v/>
      </c>
      <c r="K17" s="57">
        <f>IFERROR(F17/D17,0)</f>
        <v/>
      </c>
      <c r="L17" s="57">
        <f>IFERROR(F17/C17,0)</f>
        <v/>
      </c>
    </row>
    <row r="18">
      <c r="B18" s="32">
        <f>DATE(Settings!$C$6,4,1)</f>
        <v/>
      </c>
      <c r="C18" s="33">
        <f>IF(OR(Settings!$B$11="",N(Settings!$C$11)&gt;=DATE(YEAR(B18),MONTH(B18)+1,1)),0,DAY(DATE(YEAR(B18),MONTH(B18)+1,0))-MAX(0,N(Settings!$C$11)-B18))+IF(OR(Settings!$B$12="",N(Settings!$C$12)&gt;=DATE(YEAR(B18),MONTH(B18)+1,1)),0,DAY(DATE(YEAR(B18),MONTH(B18)+1,0))-MAX(0,N(Settings!$C$12)-B18))+IF(OR(Settings!$B$13="",N(Settings!$C$13)&gt;=DATE(YEAR(B18),MONTH(B18)+1,1)),0,DAY(DATE(YEAR(B18),MONTH(B18)+1,0))-MAX(0,N(Settings!$C$13)-B18))+IF(OR(Settings!$B$14="",N(Settings!$C$14)&gt;=DATE(YEAR(B18),MONTH(B18)+1,1)),0,DAY(DATE(YEAR(B18),MONTH(B18)+1,0))-MAX(0,N(Settings!$C$14)-B18))+IF(OR(Settings!$B$15="",N(Settings!$C$15)&gt;=DATE(YEAR(B18),MONTH(B18)+1,1)),0,DAY(DATE(YEAR(B18),MONTH(B18)+1,0))-MAX(0,N(Settings!$C$15)-B18))</f>
        <v/>
      </c>
      <c r="D18" s="33">
        <f>SUM(Bookings!T7:T406)</f>
        <v/>
      </c>
      <c r="E18" s="34">
        <f>IFERROR(D18/C18,0)</f>
        <v/>
      </c>
      <c r="F18" s="57">
        <f>SUMPRODUCT(Bookings!T7:T406,Bookings!$AC$7:$AC$406)</f>
        <v/>
      </c>
      <c r="G18" s="57">
        <f>F18-H18</f>
        <v/>
      </c>
      <c r="H18" s="57">
        <f>SUMPRODUCT(Bookings!T7:T406,Bookings!$P$7:$P$406)</f>
        <v/>
      </c>
      <c r="I18" s="57">
        <f>SUMIFS(Expenses!$G$7:$G$406,Expenses!$B$7:$B$406,"&gt;="&amp;B18,Expenses!$B$7:$B$406,"&lt;"&amp;DATE(YEAR(B18),MONTH(B18)+1,1))</f>
        <v/>
      </c>
      <c r="J18" s="58">
        <f>H18-I18</f>
        <v/>
      </c>
      <c r="K18" s="57">
        <f>IFERROR(F18/D18,0)</f>
        <v/>
      </c>
      <c r="L18" s="57">
        <f>IFERROR(F18/C18,0)</f>
        <v/>
      </c>
    </row>
    <row r="19">
      <c r="B19" s="32">
        <f>DATE(Settings!$C$6,5,1)</f>
        <v/>
      </c>
      <c r="C19" s="33">
        <f>IF(OR(Settings!$B$11="",N(Settings!$C$11)&gt;=DATE(YEAR(B19),MONTH(B19)+1,1)),0,DAY(DATE(YEAR(B19),MONTH(B19)+1,0))-MAX(0,N(Settings!$C$11)-B19))+IF(OR(Settings!$B$12="",N(Settings!$C$12)&gt;=DATE(YEAR(B19),MONTH(B19)+1,1)),0,DAY(DATE(YEAR(B19),MONTH(B19)+1,0))-MAX(0,N(Settings!$C$12)-B19))+IF(OR(Settings!$B$13="",N(Settings!$C$13)&gt;=DATE(YEAR(B19),MONTH(B19)+1,1)),0,DAY(DATE(YEAR(B19),MONTH(B19)+1,0))-MAX(0,N(Settings!$C$13)-B19))+IF(OR(Settings!$B$14="",N(Settings!$C$14)&gt;=DATE(YEAR(B19),MONTH(B19)+1,1)),0,DAY(DATE(YEAR(B19),MONTH(B19)+1,0))-MAX(0,N(Settings!$C$14)-B19))+IF(OR(Settings!$B$15="",N(Settings!$C$15)&gt;=DATE(YEAR(B19),MONTH(B19)+1,1)),0,DAY(DATE(YEAR(B19),MONTH(B19)+1,0))-MAX(0,N(Settings!$C$15)-B19))</f>
        <v/>
      </c>
      <c r="D19" s="33">
        <f>SUM(Bookings!U7:U406)</f>
        <v/>
      </c>
      <c r="E19" s="34">
        <f>IFERROR(D19/C19,0)</f>
        <v/>
      </c>
      <c r="F19" s="57">
        <f>SUMPRODUCT(Bookings!U7:U406,Bookings!$AC$7:$AC$406)</f>
        <v/>
      </c>
      <c r="G19" s="57">
        <f>F19-H19</f>
        <v/>
      </c>
      <c r="H19" s="57">
        <f>SUMPRODUCT(Bookings!U7:U406,Bookings!$P$7:$P$406)</f>
        <v/>
      </c>
      <c r="I19" s="57">
        <f>SUMIFS(Expenses!$G$7:$G$406,Expenses!$B$7:$B$406,"&gt;="&amp;B19,Expenses!$B$7:$B$406,"&lt;"&amp;DATE(YEAR(B19),MONTH(B19)+1,1))</f>
        <v/>
      </c>
      <c r="J19" s="58">
        <f>H19-I19</f>
        <v/>
      </c>
      <c r="K19" s="57">
        <f>IFERROR(F19/D19,0)</f>
        <v/>
      </c>
      <c r="L19" s="57">
        <f>IFERROR(F19/C19,0)</f>
        <v/>
      </c>
    </row>
    <row r="20">
      <c r="B20" s="32">
        <f>DATE(Settings!$C$6,6,1)</f>
        <v/>
      </c>
      <c r="C20" s="33">
        <f>IF(OR(Settings!$B$11="",N(Settings!$C$11)&gt;=DATE(YEAR(B20),MONTH(B20)+1,1)),0,DAY(DATE(YEAR(B20),MONTH(B20)+1,0))-MAX(0,N(Settings!$C$11)-B20))+IF(OR(Settings!$B$12="",N(Settings!$C$12)&gt;=DATE(YEAR(B20),MONTH(B20)+1,1)),0,DAY(DATE(YEAR(B20),MONTH(B20)+1,0))-MAX(0,N(Settings!$C$12)-B20))+IF(OR(Settings!$B$13="",N(Settings!$C$13)&gt;=DATE(YEAR(B20),MONTH(B20)+1,1)),0,DAY(DATE(YEAR(B20),MONTH(B20)+1,0))-MAX(0,N(Settings!$C$13)-B20))+IF(OR(Settings!$B$14="",N(Settings!$C$14)&gt;=DATE(YEAR(B20),MONTH(B20)+1,1)),0,DAY(DATE(YEAR(B20),MONTH(B20)+1,0))-MAX(0,N(Settings!$C$14)-B20))+IF(OR(Settings!$B$15="",N(Settings!$C$15)&gt;=DATE(YEAR(B20),MONTH(B20)+1,1)),0,DAY(DATE(YEAR(B20),MONTH(B20)+1,0))-MAX(0,N(Settings!$C$15)-B20))</f>
        <v/>
      </c>
      <c r="D20" s="33">
        <f>SUM(Bookings!V7:V406)</f>
        <v/>
      </c>
      <c r="E20" s="34">
        <f>IFERROR(D20/C20,0)</f>
        <v/>
      </c>
      <c r="F20" s="57">
        <f>SUMPRODUCT(Bookings!V7:V406,Bookings!$AC$7:$AC$406)</f>
        <v/>
      </c>
      <c r="G20" s="57">
        <f>F20-H20</f>
        <v/>
      </c>
      <c r="H20" s="57">
        <f>SUMPRODUCT(Bookings!V7:V406,Bookings!$P$7:$P$406)</f>
        <v/>
      </c>
      <c r="I20" s="57">
        <f>SUMIFS(Expenses!$G$7:$G$406,Expenses!$B$7:$B$406,"&gt;="&amp;B20,Expenses!$B$7:$B$406,"&lt;"&amp;DATE(YEAR(B20),MONTH(B20)+1,1))</f>
        <v/>
      </c>
      <c r="J20" s="58">
        <f>H20-I20</f>
        <v/>
      </c>
      <c r="K20" s="57">
        <f>IFERROR(F20/D20,0)</f>
        <v/>
      </c>
      <c r="L20" s="57">
        <f>IFERROR(F20/C20,0)</f>
        <v/>
      </c>
    </row>
    <row r="21">
      <c r="B21" s="32">
        <f>DATE(Settings!$C$6,7,1)</f>
        <v/>
      </c>
      <c r="C21" s="33">
        <f>IF(OR(Settings!$B$11="",N(Settings!$C$11)&gt;=DATE(YEAR(B21),MONTH(B21)+1,1)),0,DAY(DATE(YEAR(B21),MONTH(B21)+1,0))-MAX(0,N(Settings!$C$11)-B21))+IF(OR(Settings!$B$12="",N(Settings!$C$12)&gt;=DATE(YEAR(B21),MONTH(B21)+1,1)),0,DAY(DATE(YEAR(B21),MONTH(B21)+1,0))-MAX(0,N(Settings!$C$12)-B21))+IF(OR(Settings!$B$13="",N(Settings!$C$13)&gt;=DATE(YEAR(B21),MONTH(B21)+1,1)),0,DAY(DATE(YEAR(B21),MONTH(B21)+1,0))-MAX(0,N(Settings!$C$13)-B21))+IF(OR(Settings!$B$14="",N(Settings!$C$14)&gt;=DATE(YEAR(B21),MONTH(B21)+1,1)),0,DAY(DATE(YEAR(B21),MONTH(B21)+1,0))-MAX(0,N(Settings!$C$14)-B21))+IF(OR(Settings!$B$15="",N(Settings!$C$15)&gt;=DATE(YEAR(B21),MONTH(B21)+1,1)),0,DAY(DATE(YEAR(B21),MONTH(B21)+1,0))-MAX(0,N(Settings!$C$15)-B21))</f>
        <v/>
      </c>
      <c r="D21" s="33">
        <f>SUM(Bookings!W7:W406)</f>
        <v/>
      </c>
      <c r="E21" s="34">
        <f>IFERROR(D21/C21,0)</f>
        <v/>
      </c>
      <c r="F21" s="57">
        <f>SUMPRODUCT(Bookings!W7:W406,Bookings!$AC$7:$AC$406)</f>
        <v/>
      </c>
      <c r="G21" s="57">
        <f>F21-H21</f>
        <v/>
      </c>
      <c r="H21" s="57">
        <f>SUMPRODUCT(Bookings!W7:W406,Bookings!$P$7:$P$406)</f>
        <v/>
      </c>
      <c r="I21" s="57">
        <f>SUMIFS(Expenses!$G$7:$G$406,Expenses!$B$7:$B$406,"&gt;="&amp;B21,Expenses!$B$7:$B$406,"&lt;"&amp;DATE(YEAR(B21),MONTH(B21)+1,1))</f>
        <v/>
      </c>
      <c r="J21" s="58">
        <f>H21-I21</f>
        <v/>
      </c>
      <c r="K21" s="57">
        <f>IFERROR(F21/D21,0)</f>
        <v/>
      </c>
      <c r="L21" s="57">
        <f>IFERROR(F21/C21,0)</f>
        <v/>
      </c>
    </row>
    <row r="22">
      <c r="B22" s="32">
        <f>DATE(Settings!$C$6,8,1)</f>
        <v/>
      </c>
      <c r="C22" s="33">
        <f>IF(OR(Settings!$B$11="",N(Settings!$C$11)&gt;=DATE(YEAR(B22),MONTH(B22)+1,1)),0,DAY(DATE(YEAR(B22),MONTH(B22)+1,0))-MAX(0,N(Settings!$C$11)-B22))+IF(OR(Settings!$B$12="",N(Settings!$C$12)&gt;=DATE(YEAR(B22),MONTH(B22)+1,1)),0,DAY(DATE(YEAR(B22),MONTH(B22)+1,0))-MAX(0,N(Settings!$C$12)-B22))+IF(OR(Settings!$B$13="",N(Settings!$C$13)&gt;=DATE(YEAR(B22),MONTH(B22)+1,1)),0,DAY(DATE(YEAR(B22),MONTH(B22)+1,0))-MAX(0,N(Settings!$C$13)-B22))+IF(OR(Settings!$B$14="",N(Settings!$C$14)&gt;=DATE(YEAR(B22),MONTH(B22)+1,1)),0,DAY(DATE(YEAR(B22),MONTH(B22)+1,0))-MAX(0,N(Settings!$C$14)-B22))+IF(OR(Settings!$B$15="",N(Settings!$C$15)&gt;=DATE(YEAR(B22),MONTH(B22)+1,1)),0,DAY(DATE(YEAR(B22),MONTH(B22)+1,0))-MAX(0,N(Settings!$C$15)-B22))</f>
        <v/>
      </c>
      <c r="D22" s="33">
        <f>SUM(Bookings!X7:X406)</f>
        <v/>
      </c>
      <c r="E22" s="34">
        <f>IFERROR(D22/C22,0)</f>
        <v/>
      </c>
      <c r="F22" s="57">
        <f>SUMPRODUCT(Bookings!X7:X406,Bookings!$AC$7:$AC$406)</f>
        <v/>
      </c>
      <c r="G22" s="57">
        <f>F22-H22</f>
        <v/>
      </c>
      <c r="H22" s="57">
        <f>SUMPRODUCT(Bookings!X7:X406,Bookings!$P$7:$P$406)</f>
        <v/>
      </c>
      <c r="I22" s="57">
        <f>SUMIFS(Expenses!$G$7:$G$406,Expenses!$B$7:$B$406,"&gt;="&amp;B22,Expenses!$B$7:$B$406,"&lt;"&amp;DATE(YEAR(B22),MONTH(B22)+1,1))</f>
        <v/>
      </c>
      <c r="J22" s="58">
        <f>H22-I22</f>
        <v/>
      </c>
      <c r="K22" s="57">
        <f>IFERROR(F22/D22,0)</f>
        <v/>
      </c>
      <c r="L22" s="57">
        <f>IFERROR(F22/C22,0)</f>
        <v/>
      </c>
    </row>
    <row r="23">
      <c r="B23" s="32">
        <f>DATE(Settings!$C$6,9,1)</f>
        <v/>
      </c>
      <c r="C23" s="33">
        <f>IF(OR(Settings!$B$11="",N(Settings!$C$11)&gt;=DATE(YEAR(B23),MONTH(B23)+1,1)),0,DAY(DATE(YEAR(B23),MONTH(B23)+1,0))-MAX(0,N(Settings!$C$11)-B23))+IF(OR(Settings!$B$12="",N(Settings!$C$12)&gt;=DATE(YEAR(B23),MONTH(B23)+1,1)),0,DAY(DATE(YEAR(B23),MONTH(B23)+1,0))-MAX(0,N(Settings!$C$12)-B23))+IF(OR(Settings!$B$13="",N(Settings!$C$13)&gt;=DATE(YEAR(B23),MONTH(B23)+1,1)),0,DAY(DATE(YEAR(B23),MONTH(B23)+1,0))-MAX(0,N(Settings!$C$13)-B23))+IF(OR(Settings!$B$14="",N(Settings!$C$14)&gt;=DATE(YEAR(B23),MONTH(B23)+1,1)),0,DAY(DATE(YEAR(B23),MONTH(B23)+1,0))-MAX(0,N(Settings!$C$14)-B23))+IF(OR(Settings!$B$15="",N(Settings!$C$15)&gt;=DATE(YEAR(B23),MONTH(B23)+1,1)),0,DAY(DATE(YEAR(B23),MONTH(B23)+1,0))-MAX(0,N(Settings!$C$15)-B23))</f>
        <v/>
      </c>
      <c r="D23" s="33">
        <f>SUM(Bookings!Y7:Y406)</f>
        <v/>
      </c>
      <c r="E23" s="34">
        <f>IFERROR(D23/C23,0)</f>
        <v/>
      </c>
      <c r="F23" s="57">
        <f>SUMPRODUCT(Bookings!Y7:Y406,Bookings!$AC$7:$AC$406)</f>
        <v/>
      </c>
      <c r="G23" s="57">
        <f>F23-H23</f>
        <v/>
      </c>
      <c r="H23" s="57">
        <f>SUMPRODUCT(Bookings!Y7:Y406,Bookings!$P$7:$P$406)</f>
        <v/>
      </c>
      <c r="I23" s="57">
        <f>SUMIFS(Expenses!$G$7:$G$406,Expenses!$B$7:$B$406,"&gt;="&amp;B23,Expenses!$B$7:$B$406,"&lt;"&amp;DATE(YEAR(B23),MONTH(B23)+1,1))</f>
        <v/>
      </c>
      <c r="J23" s="58">
        <f>H23-I23</f>
        <v/>
      </c>
      <c r="K23" s="57">
        <f>IFERROR(F23/D23,0)</f>
        <v/>
      </c>
      <c r="L23" s="57">
        <f>IFERROR(F23/C23,0)</f>
        <v/>
      </c>
    </row>
    <row r="24">
      <c r="B24" s="32">
        <f>DATE(Settings!$C$6,10,1)</f>
        <v/>
      </c>
      <c r="C24" s="33">
        <f>IF(OR(Settings!$B$11="",N(Settings!$C$11)&gt;=DATE(YEAR(B24),MONTH(B24)+1,1)),0,DAY(DATE(YEAR(B24),MONTH(B24)+1,0))-MAX(0,N(Settings!$C$11)-B24))+IF(OR(Settings!$B$12="",N(Settings!$C$12)&gt;=DATE(YEAR(B24),MONTH(B24)+1,1)),0,DAY(DATE(YEAR(B24),MONTH(B24)+1,0))-MAX(0,N(Settings!$C$12)-B24))+IF(OR(Settings!$B$13="",N(Settings!$C$13)&gt;=DATE(YEAR(B24),MONTH(B24)+1,1)),0,DAY(DATE(YEAR(B24),MONTH(B24)+1,0))-MAX(0,N(Settings!$C$13)-B24))+IF(OR(Settings!$B$14="",N(Settings!$C$14)&gt;=DATE(YEAR(B24),MONTH(B24)+1,1)),0,DAY(DATE(YEAR(B24),MONTH(B24)+1,0))-MAX(0,N(Settings!$C$14)-B24))+IF(OR(Settings!$B$15="",N(Settings!$C$15)&gt;=DATE(YEAR(B24),MONTH(B24)+1,1)),0,DAY(DATE(YEAR(B24),MONTH(B24)+1,0))-MAX(0,N(Settings!$C$15)-B24))</f>
        <v/>
      </c>
      <c r="D24" s="33">
        <f>SUM(Bookings!Z7:Z406)</f>
        <v/>
      </c>
      <c r="E24" s="34">
        <f>IFERROR(D24/C24,0)</f>
        <v/>
      </c>
      <c r="F24" s="57">
        <f>SUMPRODUCT(Bookings!Z7:Z406,Bookings!$AC$7:$AC$406)</f>
        <v/>
      </c>
      <c r="G24" s="57">
        <f>F24-H24</f>
        <v/>
      </c>
      <c r="H24" s="57">
        <f>SUMPRODUCT(Bookings!Z7:Z406,Bookings!$P$7:$P$406)</f>
        <v/>
      </c>
      <c r="I24" s="57">
        <f>SUMIFS(Expenses!$G$7:$G$406,Expenses!$B$7:$B$406,"&gt;="&amp;B24,Expenses!$B$7:$B$406,"&lt;"&amp;DATE(YEAR(B24),MONTH(B24)+1,1))</f>
        <v/>
      </c>
      <c r="J24" s="58">
        <f>H24-I24</f>
        <v/>
      </c>
      <c r="K24" s="57">
        <f>IFERROR(F24/D24,0)</f>
        <v/>
      </c>
      <c r="L24" s="57">
        <f>IFERROR(F24/C24,0)</f>
        <v/>
      </c>
    </row>
    <row r="25">
      <c r="B25" s="32">
        <f>DATE(Settings!$C$6,11,1)</f>
        <v/>
      </c>
      <c r="C25" s="33">
        <f>IF(OR(Settings!$B$11="",N(Settings!$C$11)&gt;=DATE(YEAR(B25),MONTH(B25)+1,1)),0,DAY(DATE(YEAR(B25),MONTH(B25)+1,0))-MAX(0,N(Settings!$C$11)-B25))+IF(OR(Settings!$B$12="",N(Settings!$C$12)&gt;=DATE(YEAR(B25),MONTH(B25)+1,1)),0,DAY(DATE(YEAR(B25),MONTH(B25)+1,0))-MAX(0,N(Settings!$C$12)-B25))+IF(OR(Settings!$B$13="",N(Settings!$C$13)&gt;=DATE(YEAR(B25),MONTH(B25)+1,1)),0,DAY(DATE(YEAR(B25),MONTH(B25)+1,0))-MAX(0,N(Settings!$C$13)-B25))+IF(OR(Settings!$B$14="",N(Settings!$C$14)&gt;=DATE(YEAR(B25),MONTH(B25)+1,1)),0,DAY(DATE(YEAR(B25),MONTH(B25)+1,0))-MAX(0,N(Settings!$C$14)-B25))+IF(OR(Settings!$B$15="",N(Settings!$C$15)&gt;=DATE(YEAR(B25),MONTH(B25)+1,1)),0,DAY(DATE(YEAR(B25),MONTH(B25)+1,0))-MAX(0,N(Settings!$C$15)-B25))</f>
        <v/>
      </c>
      <c r="D25" s="33">
        <f>SUM(Bookings!AA7:AA406)</f>
        <v/>
      </c>
      <c r="E25" s="34">
        <f>IFERROR(D25/C25,0)</f>
        <v/>
      </c>
      <c r="F25" s="57">
        <f>SUMPRODUCT(Bookings!AA7:AA406,Bookings!$AC$7:$AC$406)</f>
        <v/>
      </c>
      <c r="G25" s="57">
        <f>F25-H25</f>
        <v/>
      </c>
      <c r="H25" s="57">
        <f>SUMPRODUCT(Bookings!AA7:AA406,Bookings!$P$7:$P$406)</f>
        <v/>
      </c>
      <c r="I25" s="57">
        <f>SUMIFS(Expenses!$G$7:$G$406,Expenses!$B$7:$B$406,"&gt;="&amp;B25,Expenses!$B$7:$B$406,"&lt;"&amp;DATE(YEAR(B25),MONTH(B25)+1,1))</f>
        <v/>
      </c>
      <c r="J25" s="58">
        <f>H25-I25</f>
        <v/>
      </c>
      <c r="K25" s="57">
        <f>IFERROR(F25/D25,0)</f>
        <v/>
      </c>
      <c r="L25" s="57">
        <f>IFERROR(F25/C25,0)</f>
        <v/>
      </c>
    </row>
    <row r="26">
      <c r="B26" s="32">
        <f>DATE(Settings!$C$6,12,1)</f>
        <v/>
      </c>
      <c r="C26" s="33">
        <f>IF(OR(Settings!$B$11="",N(Settings!$C$11)&gt;=DATE(YEAR(B26),MONTH(B26)+1,1)),0,DAY(DATE(YEAR(B26),MONTH(B26)+1,0))-MAX(0,N(Settings!$C$11)-B26))+IF(OR(Settings!$B$12="",N(Settings!$C$12)&gt;=DATE(YEAR(B26),MONTH(B26)+1,1)),0,DAY(DATE(YEAR(B26),MONTH(B26)+1,0))-MAX(0,N(Settings!$C$12)-B26))+IF(OR(Settings!$B$13="",N(Settings!$C$13)&gt;=DATE(YEAR(B26),MONTH(B26)+1,1)),0,DAY(DATE(YEAR(B26),MONTH(B26)+1,0))-MAX(0,N(Settings!$C$13)-B26))+IF(OR(Settings!$B$14="",N(Settings!$C$14)&gt;=DATE(YEAR(B26),MONTH(B26)+1,1)),0,DAY(DATE(YEAR(B26),MONTH(B26)+1,0))-MAX(0,N(Settings!$C$14)-B26))+IF(OR(Settings!$B$15="",N(Settings!$C$15)&gt;=DATE(YEAR(B26),MONTH(B26)+1,1)),0,DAY(DATE(YEAR(B26),MONTH(B26)+1,0))-MAX(0,N(Settings!$C$15)-B26))</f>
        <v/>
      </c>
      <c r="D26" s="33">
        <f>SUM(Bookings!AB7:AB406)</f>
        <v/>
      </c>
      <c r="E26" s="34">
        <f>IFERROR(D26/C26,0)</f>
        <v/>
      </c>
      <c r="F26" s="57">
        <f>SUMPRODUCT(Bookings!AB7:AB406,Bookings!$AC$7:$AC$406)</f>
        <v/>
      </c>
      <c r="G26" s="57">
        <f>F26-H26</f>
        <v/>
      </c>
      <c r="H26" s="57">
        <f>SUMPRODUCT(Bookings!AB7:AB406,Bookings!$P$7:$P$406)</f>
        <v/>
      </c>
      <c r="I26" s="57">
        <f>SUMIFS(Expenses!$G$7:$G$406,Expenses!$B$7:$B$406,"&gt;="&amp;B26,Expenses!$B$7:$B$406,"&lt;"&amp;DATE(YEAR(B26),MONTH(B26)+1,1))</f>
        <v/>
      </c>
      <c r="J26" s="58">
        <f>H26-I26</f>
        <v/>
      </c>
      <c r="K26" s="57">
        <f>IFERROR(F26/D26,0)</f>
        <v/>
      </c>
      <c r="L26" s="57">
        <f>IFERROR(F26/C26,0)</f>
        <v/>
      </c>
    </row>
    <row r="27">
      <c r="B27" s="12" t="inlineStr">
        <is>
          <t>YEAR</t>
        </is>
      </c>
      <c r="C27" s="37">
        <f>SUM(C15:C26)</f>
        <v/>
      </c>
      <c r="D27" s="37">
        <f>SUM(D15:D26)</f>
        <v/>
      </c>
      <c r="E27" s="34">
        <f>IFERROR(D27/C27,0)</f>
        <v/>
      </c>
      <c r="F27" s="58">
        <f>SUM(F15:F26)</f>
        <v/>
      </c>
      <c r="G27" s="58">
        <f>SUM(G15:G26)</f>
        <v/>
      </c>
      <c r="H27" s="58">
        <f>SUM(H15:H26)</f>
        <v/>
      </c>
      <c r="I27" s="58">
        <f>SUM(I15:I26)</f>
        <v/>
      </c>
      <c r="J27" s="58">
        <f>SUM(J15:J26)</f>
        <v/>
      </c>
      <c r="K27" s="58">
        <f>IFERROR(F27/D27,0)</f>
        <v/>
      </c>
      <c r="L27" s="58">
        <f>IFERROR(F27/C27,0)</f>
        <v/>
      </c>
    </row>
    <row r="28"/>
    <row r="29">
      <c r="B29" s="15" t="inlineStr">
        <is>
          <t>BY LISTING</t>
        </is>
      </c>
      <c r="C29" s="16" t="n"/>
      <c r="D29" s="16" t="n"/>
      <c r="E29" s="16" t="n"/>
      <c r="F29" s="16" t="n"/>
      <c r="G29" s="16" t="n"/>
      <c r="H29" s="16" t="n"/>
      <c r="I29" s="16" t="n"/>
      <c r="J29" s="16" t="n"/>
      <c r="L29" s="15" t="inlineStr">
        <is>
          <t>PLATFORM MIX</t>
        </is>
      </c>
      <c r="M29" s="16" t="n"/>
      <c r="N29" s="16" t="n"/>
    </row>
    <row r="30">
      <c r="B30" s="17" t="inlineStr">
        <is>
          <t>Listing</t>
        </is>
      </c>
      <c r="C30" s="17" t="inlineStr">
        <is>
          <t>Booked nights</t>
        </is>
      </c>
      <c r="D30" s="17" t="inlineStr">
        <is>
          <t>Occupancy</t>
        </is>
      </c>
      <c r="E30" s="17" t="inlineStr">
        <is>
          <t>Target</t>
        </is>
      </c>
      <c r="F30" s="17" t="inlineStr">
        <is>
          <t>Gross revenue</t>
        </is>
      </c>
      <c r="G30" s="17" t="inlineStr">
        <is>
          <t>Net payout</t>
        </is>
      </c>
      <c r="H30" s="17" t="inlineStr">
        <is>
          <t>Expenses</t>
        </is>
      </c>
      <c r="I30" s="17" t="inlineStr">
        <is>
          <t>Net profit</t>
        </is>
      </c>
      <c r="J30" s="17" t="inlineStr">
        <is>
          <t>ADR</t>
        </is>
      </c>
      <c r="L30" s="17" t="inlineStr">
        <is>
          <t>Platform</t>
        </is>
      </c>
      <c r="M30" s="17" t="inlineStr">
        <is>
          <t>Bookings</t>
        </is>
      </c>
      <c r="N30" s="17" t="inlineStr">
        <is>
          <t>Gross</t>
        </is>
      </c>
    </row>
    <row r="31">
      <c r="B31" s="38">
        <f>IF(Settings!B11="","",Settings!B11)</f>
        <v/>
      </c>
      <c r="C31" s="33">
        <f>IF(B31="","",SUMIF(Bookings!$B$7:$B$406,B31,Bookings!Q$7:Q$406)+SUMIF(Bookings!$B$7:$B$406,B31,Bookings!R$7:R$406)+SUMIF(Bookings!$B$7:$B$406,B31,Bookings!S$7:S$406)+SUMIF(Bookings!$B$7:$B$406,B31,Bookings!T$7:T$406)+SUMIF(Bookings!$B$7:$B$406,B31,Bookings!U$7:U$406)+SUMIF(Bookings!$B$7:$B$406,B31,Bookings!V$7:V$406)+SUMIF(Bookings!$B$7:$B$406,B31,Bookings!W$7:W$406)+SUMIF(Bookings!$B$7:$B$406,B31,Bookings!X$7:X$406)+SUMIF(Bookings!$B$7:$B$406,B31,Bookings!Y$7:Y$406)+SUMIF(Bookings!$B$7:$B$406,B31,Bookings!Z$7:Z$406)+SUMIF(Bookings!$B$7:$B$406,B31,Bookings!AA$7:AA$406)+SUMIF(Bookings!$B$7:$B$406,B31,Bookings!AB$7:AB$406))</f>
        <v/>
      </c>
      <c r="D31" s="34">
        <f>IF(B31="","",IFERROR(C31/(IF(N(Settings!$C$11)&gt;=DATE(Settings!$C$6,2,1),0,DAY(DATE(Settings!$C$6,2,0))-MAX(0,N(Settings!$C$11)-DATE(Settings!$C$6,1,1)))+IF(N(Settings!$C$11)&gt;=DATE(Settings!$C$6,3,1),0,DAY(DATE(Settings!$C$6,3,0))-MAX(0,N(Settings!$C$11)-DATE(Settings!$C$6,2,1)))+IF(N(Settings!$C$11)&gt;=DATE(Settings!$C$6,4,1),0,DAY(DATE(Settings!$C$6,4,0))-MAX(0,N(Settings!$C$11)-DATE(Settings!$C$6,3,1)))+IF(N(Settings!$C$11)&gt;=DATE(Settings!$C$6,5,1),0,DAY(DATE(Settings!$C$6,5,0))-MAX(0,N(Settings!$C$11)-DATE(Settings!$C$6,4,1)))+IF(N(Settings!$C$11)&gt;=DATE(Settings!$C$6,6,1),0,DAY(DATE(Settings!$C$6,6,0))-MAX(0,N(Settings!$C$11)-DATE(Settings!$C$6,5,1)))+IF(N(Settings!$C$11)&gt;=DATE(Settings!$C$6,7,1),0,DAY(DATE(Settings!$C$6,7,0))-MAX(0,N(Settings!$C$11)-DATE(Settings!$C$6,6,1)))+IF(N(Settings!$C$11)&gt;=DATE(Settings!$C$6,8,1),0,DAY(DATE(Settings!$C$6,8,0))-MAX(0,N(Settings!$C$11)-DATE(Settings!$C$6,7,1)))+IF(N(Settings!$C$11)&gt;=DATE(Settings!$C$6,9,1),0,DAY(DATE(Settings!$C$6,9,0))-MAX(0,N(Settings!$C$11)-DATE(Settings!$C$6,8,1)))+IF(N(Settings!$C$11)&gt;=DATE(Settings!$C$6,10,1),0,DAY(DATE(Settings!$C$6,10,0))-MAX(0,N(Settings!$C$11)-DATE(Settings!$C$6,9,1)))+IF(N(Settings!$C$11)&gt;=DATE(Settings!$C$6,11,1),0,DAY(DATE(Settings!$C$6,11,0))-MAX(0,N(Settings!$C$11)-DATE(Settings!$C$6,10,1)))+IF(N(Settings!$C$11)&gt;=DATE(Settings!$C$6,12,1),0,DAY(DATE(Settings!$C$6,12,0))-MAX(0,N(Settings!$C$11)-DATE(Settings!$C$6,11,1)))+IF(N(Settings!$C$11)&gt;=DATE(Settings!$C$6,13,1),0,DAY(DATE(Settings!$C$6,13,0))-MAX(0,N(Settings!$C$11)-DATE(Settings!$C$6,12,1)))),0))</f>
        <v/>
      </c>
      <c r="E31" s="39">
        <f>IF(B31="","",Settings!D11)</f>
        <v/>
      </c>
      <c r="F31" s="57">
        <f>IF(B31="","",SUMPRODUCT((Bookings!$B$7:$B$406=B31)*Bookings!Q$7:Q$406*Bookings!$AC$7:$AC$406)+SUMPRODUCT((Bookings!$B$7:$B$406=B31)*Bookings!R$7:R$406*Bookings!$AC$7:$AC$406)+SUMPRODUCT((Bookings!$B$7:$B$406=B31)*Bookings!S$7:S$406*Bookings!$AC$7:$AC$406)+SUMPRODUCT((Bookings!$B$7:$B$406=B31)*Bookings!T$7:T$406*Bookings!$AC$7:$AC$406)+SUMPRODUCT((Bookings!$B$7:$B$406=B31)*Bookings!U$7:U$406*Bookings!$AC$7:$AC$406)+SUMPRODUCT((Bookings!$B$7:$B$406=B31)*Bookings!V$7:V$406*Bookings!$AC$7:$AC$406)+SUMPRODUCT((Bookings!$B$7:$B$406=B31)*Bookings!W$7:W$406*Bookings!$AC$7:$AC$406)+SUMPRODUCT((Bookings!$B$7:$B$406=B31)*Bookings!X$7:X$406*Bookings!$AC$7:$AC$406)+SUMPRODUCT((Bookings!$B$7:$B$406=B31)*Bookings!Y$7:Y$406*Bookings!$AC$7:$AC$406)+SUMPRODUCT((Bookings!$B$7:$B$406=B31)*Bookings!Z$7:Z$406*Bookings!$AC$7:$AC$406)+SUMPRODUCT((Bookings!$B$7:$B$406=B31)*Bookings!AA$7:AA$406*Bookings!$AC$7:$AC$406)+SUMPRODUCT((Bookings!$B$7:$B$406=B31)*Bookings!AB$7:AB$406*Bookings!$AC$7:$AC$406))</f>
        <v/>
      </c>
      <c r="G31" s="57">
        <f>IF(B31="","",SUMPRODUCT((Bookings!$B$7:$B$406=B31)*Bookings!Q$7:Q$406*Bookings!$P$7:$P$406)+SUMPRODUCT((Bookings!$B$7:$B$406=B31)*Bookings!R$7:R$406*Bookings!$P$7:$P$406)+SUMPRODUCT((Bookings!$B$7:$B$406=B31)*Bookings!S$7:S$406*Bookings!$P$7:$P$406)+SUMPRODUCT((Bookings!$B$7:$B$406=B31)*Bookings!T$7:T$406*Bookings!$P$7:$P$406)+SUMPRODUCT((Bookings!$B$7:$B$406=B31)*Bookings!U$7:U$406*Bookings!$P$7:$P$406)+SUMPRODUCT((Bookings!$B$7:$B$406=B31)*Bookings!V$7:V$406*Bookings!$P$7:$P$406)+SUMPRODUCT((Bookings!$B$7:$B$406=B31)*Bookings!W$7:W$406*Bookings!$P$7:$P$406)+SUMPRODUCT((Bookings!$B$7:$B$406=B31)*Bookings!X$7:X$406*Bookings!$P$7:$P$406)+SUMPRODUCT((Bookings!$B$7:$B$406=B31)*Bookings!Y$7:Y$406*Bookings!$P$7:$P$406)+SUMPRODUCT((Bookings!$B$7:$B$406=B31)*Bookings!Z$7:Z$406*Bookings!$P$7:$P$406)+SUMPRODUCT((Bookings!$B$7:$B$406=B31)*Bookings!AA$7:AA$406*Bookings!$P$7:$P$406)+SUMPRODUCT((Bookings!$B$7:$B$406=B31)*Bookings!AB$7:AB$406*Bookings!$P$7:$P$406))</f>
        <v/>
      </c>
      <c r="H31" s="57">
        <f>IF(B31="","",SUMIFS(Expenses!$G$7:$G$406,Expenses!$C$7:$C$406,B31,Expenses!$B$7:$B$406,"&gt;="&amp;DATE(Settings!$C$6,1,1),Expenses!$B$7:$B$406,"&lt;"&amp;DATE(Settings!$C$6+1,1,1)))</f>
        <v/>
      </c>
      <c r="I31" s="58">
        <f>IF(B31="","",G31-H31)</f>
        <v/>
      </c>
      <c r="J31" s="57">
        <f>IF(B31="","",IFERROR(F31/C31,0))</f>
        <v/>
      </c>
      <c r="L31" s="38">
        <f>IF(Settings!F11="","",Settings!F11)</f>
        <v/>
      </c>
      <c r="M31" s="33">
        <f>IF(L31="","",COUNTIF(Bookings!$D$7:$D$406,L31))</f>
        <v/>
      </c>
      <c r="N31" s="57">
        <f>IF(L31="","",SUMIF(Bookings!$D$7:$D$406,L31,Bookings!$M$7:$M$406))</f>
        <v/>
      </c>
    </row>
    <row r="32">
      <c r="B32" s="38">
        <f>IF(Settings!B12="","",Settings!B12)</f>
        <v/>
      </c>
      <c r="C32" s="33">
        <f>IF(B32="","",SUMIF(Bookings!$B$7:$B$406,B32,Bookings!Q$7:Q$406)+SUMIF(Bookings!$B$7:$B$406,B32,Bookings!R$7:R$406)+SUMIF(Bookings!$B$7:$B$406,B32,Bookings!S$7:S$406)+SUMIF(Bookings!$B$7:$B$406,B32,Bookings!T$7:T$406)+SUMIF(Bookings!$B$7:$B$406,B32,Bookings!U$7:U$406)+SUMIF(Bookings!$B$7:$B$406,B32,Bookings!V$7:V$406)+SUMIF(Bookings!$B$7:$B$406,B32,Bookings!W$7:W$406)+SUMIF(Bookings!$B$7:$B$406,B32,Bookings!X$7:X$406)+SUMIF(Bookings!$B$7:$B$406,B32,Bookings!Y$7:Y$406)+SUMIF(Bookings!$B$7:$B$406,B32,Bookings!Z$7:Z$406)+SUMIF(Bookings!$B$7:$B$406,B32,Bookings!AA$7:AA$406)+SUMIF(Bookings!$B$7:$B$406,B32,Bookings!AB$7:AB$406))</f>
        <v/>
      </c>
      <c r="D32" s="34">
        <f>IF(B32="","",IFERROR(C32/(IF(N(Settings!$C$12)&gt;=DATE(Settings!$C$6,2,1),0,DAY(DATE(Settings!$C$6,2,0))-MAX(0,N(Settings!$C$12)-DATE(Settings!$C$6,1,1)))+IF(N(Settings!$C$12)&gt;=DATE(Settings!$C$6,3,1),0,DAY(DATE(Settings!$C$6,3,0))-MAX(0,N(Settings!$C$12)-DATE(Settings!$C$6,2,1)))+IF(N(Settings!$C$12)&gt;=DATE(Settings!$C$6,4,1),0,DAY(DATE(Settings!$C$6,4,0))-MAX(0,N(Settings!$C$12)-DATE(Settings!$C$6,3,1)))+IF(N(Settings!$C$12)&gt;=DATE(Settings!$C$6,5,1),0,DAY(DATE(Settings!$C$6,5,0))-MAX(0,N(Settings!$C$12)-DATE(Settings!$C$6,4,1)))+IF(N(Settings!$C$12)&gt;=DATE(Settings!$C$6,6,1),0,DAY(DATE(Settings!$C$6,6,0))-MAX(0,N(Settings!$C$12)-DATE(Settings!$C$6,5,1)))+IF(N(Settings!$C$12)&gt;=DATE(Settings!$C$6,7,1),0,DAY(DATE(Settings!$C$6,7,0))-MAX(0,N(Settings!$C$12)-DATE(Settings!$C$6,6,1)))+IF(N(Settings!$C$12)&gt;=DATE(Settings!$C$6,8,1),0,DAY(DATE(Settings!$C$6,8,0))-MAX(0,N(Settings!$C$12)-DATE(Settings!$C$6,7,1)))+IF(N(Settings!$C$12)&gt;=DATE(Settings!$C$6,9,1),0,DAY(DATE(Settings!$C$6,9,0))-MAX(0,N(Settings!$C$12)-DATE(Settings!$C$6,8,1)))+IF(N(Settings!$C$12)&gt;=DATE(Settings!$C$6,10,1),0,DAY(DATE(Settings!$C$6,10,0))-MAX(0,N(Settings!$C$12)-DATE(Settings!$C$6,9,1)))+IF(N(Settings!$C$12)&gt;=DATE(Settings!$C$6,11,1),0,DAY(DATE(Settings!$C$6,11,0))-MAX(0,N(Settings!$C$12)-DATE(Settings!$C$6,10,1)))+IF(N(Settings!$C$12)&gt;=DATE(Settings!$C$6,12,1),0,DAY(DATE(Settings!$C$6,12,0))-MAX(0,N(Settings!$C$12)-DATE(Settings!$C$6,11,1)))+IF(N(Settings!$C$12)&gt;=DATE(Settings!$C$6,13,1),0,DAY(DATE(Settings!$C$6,13,0))-MAX(0,N(Settings!$C$12)-DATE(Settings!$C$6,12,1)))),0))</f>
        <v/>
      </c>
      <c r="E32" s="39">
        <f>IF(B32="","",Settings!D12)</f>
        <v/>
      </c>
      <c r="F32" s="57">
        <f>IF(B32="","",SUMPRODUCT((Bookings!$B$7:$B$406=B32)*Bookings!Q$7:Q$406*Bookings!$AC$7:$AC$406)+SUMPRODUCT((Bookings!$B$7:$B$406=B32)*Bookings!R$7:R$406*Bookings!$AC$7:$AC$406)+SUMPRODUCT((Bookings!$B$7:$B$406=B32)*Bookings!S$7:S$406*Bookings!$AC$7:$AC$406)+SUMPRODUCT((Bookings!$B$7:$B$406=B32)*Bookings!T$7:T$406*Bookings!$AC$7:$AC$406)+SUMPRODUCT((Bookings!$B$7:$B$406=B32)*Bookings!U$7:U$406*Bookings!$AC$7:$AC$406)+SUMPRODUCT((Bookings!$B$7:$B$406=B32)*Bookings!V$7:V$406*Bookings!$AC$7:$AC$406)+SUMPRODUCT((Bookings!$B$7:$B$406=B32)*Bookings!W$7:W$406*Bookings!$AC$7:$AC$406)+SUMPRODUCT((Bookings!$B$7:$B$406=B32)*Bookings!X$7:X$406*Bookings!$AC$7:$AC$406)+SUMPRODUCT((Bookings!$B$7:$B$406=B32)*Bookings!Y$7:Y$406*Bookings!$AC$7:$AC$406)+SUMPRODUCT((Bookings!$B$7:$B$406=B32)*Bookings!Z$7:Z$406*Bookings!$AC$7:$AC$406)+SUMPRODUCT((Bookings!$B$7:$B$406=B32)*Bookings!AA$7:AA$406*Bookings!$AC$7:$AC$406)+SUMPRODUCT((Bookings!$B$7:$B$406=B32)*Bookings!AB$7:AB$406*Bookings!$AC$7:$AC$406))</f>
        <v/>
      </c>
      <c r="G32" s="57">
        <f>IF(B32="","",SUMPRODUCT((Bookings!$B$7:$B$406=B32)*Bookings!Q$7:Q$406*Bookings!$P$7:$P$406)+SUMPRODUCT((Bookings!$B$7:$B$406=B32)*Bookings!R$7:R$406*Bookings!$P$7:$P$406)+SUMPRODUCT((Bookings!$B$7:$B$406=B32)*Bookings!S$7:S$406*Bookings!$P$7:$P$406)+SUMPRODUCT((Bookings!$B$7:$B$406=B32)*Bookings!T$7:T$406*Bookings!$P$7:$P$406)+SUMPRODUCT((Bookings!$B$7:$B$406=B32)*Bookings!U$7:U$406*Bookings!$P$7:$P$406)+SUMPRODUCT((Bookings!$B$7:$B$406=B32)*Bookings!V$7:V$406*Bookings!$P$7:$P$406)+SUMPRODUCT((Bookings!$B$7:$B$406=B32)*Bookings!W$7:W$406*Bookings!$P$7:$P$406)+SUMPRODUCT((Bookings!$B$7:$B$406=B32)*Bookings!X$7:X$406*Bookings!$P$7:$P$406)+SUMPRODUCT((Bookings!$B$7:$B$406=B32)*Bookings!Y$7:Y$406*Bookings!$P$7:$P$406)+SUMPRODUCT((Bookings!$B$7:$B$406=B32)*Bookings!Z$7:Z$406*Bookings!$P$7:$P$406)+SUMPRODUCT((Bookings!$B$7:$B$406=B32)*Bookings!AA$7:AA$406*Bookings!$P$7:$P$406)+SUMPRODUCT((Bookings!$B$7:$B$406=B32)*Bookings!AB$7:AB$406*Bookings!$P$7:$P$406))</f>
        <v/>
      </c>
      <c r="H32" s="57">
        <f>IF(B32="","",SUMIFS(Expenses!$G$7:$G$406,Expenses!$C$7:$C$406,B32,Expenses!$B$7:$B$406,"&gt;="&amp;DATE(Settings!$C$6,1,1),Expenses!$B$7:$B$406,"&lt;"&amp;DATE(Settings!$C$6+1,1,1)))</f>
        <v/>
      </c>
      <c r="I32" s="58">
        <f>IF(B32="","",G32-H32)</f>
        <v/>
      </c>
      <c r="J32" s="57">
        <f>IF(B32="","",IFERROR(F32/C32,0))</f>
        <v/>
      </c>
      <c r="L32" s="38">
        <f>IF(Settings!F12="","",Settings!F12)</f>
        <v/>
      </c>
      <c r="M32" s="33">
        <f>IF(L32="","",COUNTIF(Bookings!$D$7:$D$406,L32))</f>
        <v/>
      </c>
      <c r="N32" s="57">
        <f>IF(L32="","",SUMIF(Bookings!$D$7:$D$406,L32,Bookings!$M$7:$M$406))</f>
        <v/>
      </c>
    </row>
    <row r="33">
      <c r="B33" s="38">
        <f>IF(Settings!B13="","",Settings!B13)</f>
        <v/>
      </c>
      <c r="C33" s="33">
        <f>IF(B33="","",SUMIF(Bookings!$B$7:$B$406,B33,Bookings!Q$7:Q$406)+SUMIF(Bookings!$B$7:$B$406,B33,Bookings!R$7:R$406)+SUMIF(Bookings!$B$7:$B$406,B33,Bookings!S$7:S$406)+SUMIF(Bookings!$B$7:$B$406,B33,Bookings!T$7:T$406)+SUMIF(Bookings!$B$7:$B$406,B33,Bookings!U$7:U$406)+SUMIF(Bookings!$B$7:$B$406,B33,Bookings!V$7:V$406)+SUMIF(Bookings!$B$7:$B$406,B33,Bookings!W$7:W$406)+SUMIF(Bookings!$B$7:$B$406,B33,Bookings!X$7:X$406)+SUMIF(Bookings!$B$7:$B$406,B33,Bookings!Y$7:Y$406)+SUMIF(Bookings!$B$7:$B$406,B33,Bookings!Z$7:Z$406)+SUMIF(Bookings!$B$7:$B$406,B33,Bookings!AA$7:AA$406)+SUMIF(Bookings!$B$7:$B$406,B33,Bookings!AB$7:AB$406))</f>
        <v/>
      </c>
      <c r="D33" s="34">
        <f>IF(B33="","",IFERROR(C33/(IF(N(Settings!$C$13)&gt;=DATE(Settings!$C$6,2,1),0,DAY(DATE(Settings!$C$6,2,0))-MAX(0,N(Settings!$C$13)-DATE(Settings!$C$6,1,1)))+IF(N(Settings!$C$13)&gt;=DATE(Settings!$C$6,3,1),0,DAY(DATE(Settings!$C$6,3,0))-MAX(0,N(Settings!$C$13)-DATE(Settings!$C$6,2,1)))+IF(N(Settings!$C$13)&gt;=DATE(Settings!$C$6,4,1),0,DAY(DATE(Settings!$C$6,4,0))-MAX(0,N(Settings!$C$13)-DATE(Settings!$C$6,3,1)))+IF(N(Settings!$C$13)&gt;=DATE(Settings!$C$6,5,1),0,DAY(DATE(Settings!$C$6,5,0))-MAX(0,N(Settings!$C$13)-DATE(Settings!$C$6,4,1)))+IF(N(Settings!$C$13)&gt;=DATE(Settings!$C$6,6,1),0,DAY(DATE(Settings!$C$6,6,0))-MAX(0,N(Settings!$C$13)-DATE(Settings!$C$6,5,1)))+IF(N(Settings!$C$13)&gt;=DATE(Settings!$C$6,7,1),0,DAY(DATE(Settings!$C$6,7,0))-MAX(0,N(Settings!$C$13)-DATE(Settings!$C$6,6,1)))+IF(N(Settings!$C$13)&gt;=DATE(Settings!$C$6,8,1),0,DAY(DATE(Settings!$C$6,8,0))-MAX(0,N(Settings!$C$13)-DATE(Settings!$C$6,7,1)))+IF(N(Settings!$C$13)&gt;=DATE(Settings!$C$6,9,1),0,DAY(DATE(Settings!$C$6,9,0))-MAX(0,N(Settings!$C$13)-DATE(Settings!$C$6,8,1)))+IF(N(Settings!$C$13)&gt;=DATE(Settings!$C$6,10,1),0,DAY(DATE(Settings!$C$6,10,0))-MAX(0,N(Settings!$C$13)-DATE(Settings!$C$6,9,1)))+IF(N(Settings!$C$13)&gt;=DATE(Settings!$C$6,11,1),0,DAY(DATE(Settings!$C$6,11,0))-MAX(0,N(Settings!$C$13)-DATE(Settings!$C$6,10,1)))+IF(N(Settings!$C$13)&gt;=DATE(Settings!$C$6,12,1),0,DAY(DATE(Settings!$C$6,12,0))-MAX(0,N(Settings!$C$13)-DATE(Settings!$C$6,11,1)))+IF(N(Settings!$C$13)&gt;=DATE(Settings!$C$6,13,1),0,DAY(DATE(Settings!$C$6,13,0))-MAX(0,N(Settings!$C$13)-DATE(Settings!$C$6,12,1)))),0))</f>
        <v/>
      </c>
      <c r="E33" s="39">
        <f>IF(B33="","",Settings!D13)</f>
        <v/>
      </c>
      <c r="F33" s="57">
        <f>IF(B33="","",SUMPRODUCT((Bookings!$B$7:$B$406=B33)*Bookings!Q$7:Q$406*Bookings!$AC$7:$AC$406)+SUMPRODUCT((Bookings!$B$7:$B$406=B33)*Bookings!R$7:R$406*Bookings!$AC$7:$AC$406)+SUMPRODUCT((Bookings!$B$7:$B$406=B33)*Bookings!S$7:S$406*Bookings!$AC$7:$AC$406)+SUMPRODUCT((Bookings!$B$7:$B$406=B33)*Bookings!T$7:T$406*Bookings!$AC$7:$AC$406)+SUMPRODUCT((Bookings!$B$7:$B$406=B33)*Bookings!U$7:U$406*Bookings!$AC$7:$AC$406)+SUMPRODUCT((Bookings!$B$7:$B$406=B33)*Bookings!V$7:V$406*Bookings!$AC$7:$AC$406)+SUMPRODUCT((Bookings!$B$7:$B$406=B33)*Bookings!W$7:W$406*Bookings!$AC$7:$AC$406)+SUMPRODUCT((Bookings!$B$7:$B$406=B33)*Bookings!X$7:X$406*Bookings!$AC$7:$AC$406)+SUMPRODUCT((Bookings!$B$7:$B$406=B33)*Bookings!Y$7:Y$406*Bookings!$AC$7:$AC$406)+SUMPRODUCT((Bookings!$B$7:$B$406=B33)*Bookings!Z$7:Z$406*Bookings!$AC$7:$AC$406)+SUMPRODUCT((Bookings!$B$7:$B$406=B33)*Bookings!AA$7:AA$406*Bookings!$AC$7:$AC$406)+SUMPRODUCT((Bookings!$B$7:$B$406=B33)*Bookings!AB$7:AB$406*Bookings!$AC$7:$AC$406))</f>
        <v/>
      </c>
      <c r="G33" s="57">
        <f>IF(B33="","",SUMPRODUCT((Bookings!$B$7:$B$406=B33)*Bookings!Q$7:Q$406*Bookings!$P$7:$P$406)+SUMPRODUCT((Bookings!$B$7:$B$406=B33)*Bookings!R$7:R$406*Bookings!$P$7:$P$406)+SUMPRODUCT((Bookings!$B$7:$B$406=B33)*Bookings!S$7:S$406*Bookings!$P$7:$P$406)+SUMPRODUCT((Bookings!$B$7:$B$406=B33)*Bookings!T$7:T$406*Bookings!$P$7:$P$406)+SUMPRODUCT((Bookings!$B$7:$B$406=B33)*Bookings!U$7:U$406*Bookings!$P$7:$P$406)+SUMPRODUCT((Bookings!$B$7:$B$406=B33)*Bookings!V$7:V$406*Bookings!$P$7:$P$406)+SUMPRODUCT((Bookings!$B$7:$B$406=B33)*Bookings!W$7:W$406*Bookings!$P$7:$P$406)+SUMPRODUCT((Bookings!$B$7:$B$406=B33)*Bookings!X$7:X$406*Bookings!$P$7:$P$406)+SUMPRODUCT((Bookings!$B$7:$B$406=B33)*Bookings!Y$7:Y$406*Bookings!$P$7:$P$406)+SUMPRODUCT((Bookings!$B$7:$B$406=B33)*Bookings!Z$7:Z$406*Bookings!$P$7:$P$406)+SUMPRODUCT((Bookings!$B$7:$B$406=B33)*Bookings!AA$7:AA$406*Bookings!$P$7:$P$406)+SUMPRODUCT((Bookings!$B$7:$B$406=B33)*Bookings!AB$7:AB$406*Bookings!$P$7:$P$406))</f>
        <v/>
      </c>
      <c r="H33" s="57">
        <f>IF(B33="","",SUMIFS(Expenses!$G$7:$G$406,Expenses!$C$7:$C$406,B33,Expenses!$B$7:$B$406,"&gt;="&amp;DATE(Settings!$C$6,1,1),Expenses!$B$7:$B$406,"&lt;"&amp;DATE(Settings!$C$6+1,1,1)))</f>
        <v/>
      </c>
      <c r="I33" s="58">
        <f>IF(B33="","",G33-H33)</f>
        <v/>
      </c>
      <c r="J33" s="57">
        <f>IF(B33="","",IFERROR(F33/C33,0))</f>
        <v/>
      </c>
      <c r="L33" s="38">
        <f>IF(Settings!F13="","",Settings!F13)</f>
        <v/>
      </c>
      <c r="M33" s="33">
        <f>IF(L33="","",COUNTIF(Bookings!$D$7:$D$406,L33))</f>
        <v/>
      </c>
      <c r="N33" s="57">
        <f>IF(L33="","",SUMIF(Bookings!$D$7:$D$406,L33,Bookings!$M$7:$M$406))</f>
        <v/>
      </c>
    </row>
    <row r="34">
      <c r="B34" s="38">
        <f>IF(Settings!B14="","",Settings!B14)</f>
        <v/>
      </c>
      <c r="C34" s="33">
        <f>IF(B34="","",SUMIF(Bookings!$B$7:$B$406,B34,Bookings!Q$7:Q$406)+SUMIF(Bookings!$B$7:$B$406,B34,Bookings!R$7:R$406)+SUMIF(Bookings!$B$7:$B$406,B34,Bookings!S$7:S$406)+SUMIF(Bookings!$B$7:$B$406,B34,Bookings!T$7:T$406)+SUMIF(Bookings!$B$7:$B$406,B34,Bookings!U$7:U$406)+SUMIF(Bookings!$B$7:$B$406,B34,Bookings!V$7:V$406)+SUMIF(Bookings!$B$7:$B$406,B34,Bookings!W$7:W$406)+SUMIF(Bookings!$B$7:$B$406,B34,Bookings!X$7:X$406)+SUMIF(Bookings!$B$7:$B$406,B34,Bookings!Y$7:Y$406)+SUMIF(Bookings!$B$7:$B$406,B34,Bookings!Z$7:Z$406)+SUMIF(Bookings!$B$7:$B$406,B34,Bookings!AA$7:AA$406)+SUMIF(Bookings!$B$7:$B$406,B34,Bookings!AB$7:AB$406))</f>
        <v/>
      </c>
      <c r="D34" s="34">
        <f>IF(B34="","",IFERROR(C34/(IF(N(Settings!$C$14)&gt;=DATE(Settings!$C$6,2,1),0,DAY(DATE(Settings!$C$6,2,0))-MAX(0,N(Settings!$C$14)-DATE(Settings!$C$6,1,1)))+IF(N(Settings!$C$14)&gt;=DATE(Settings!$C$6,3,1),0,DAY(DATE(Settings!$C$6,3,0))-MAX(0,N(Settings!$C$14)-DATE(Settings!$C$6,2,1)))+IF(N(Settings!$C$14)&gt;=DATE(Settings!$C$6,4,1),0,DAY(DATE(Settings!$C$6,4,0))-MAX(0,N(Settings!$C$14)-DATE(Settings!$C$6,3,1)))+IF(N(Settings!$C$14)&gt;=DATE(Settings!$C$6,5,1),0,DAY(DATE(Settings!$C$6,5,0))-MAX(0,N(Settings!$C$14)-DATE(Settings!$C$6,4,1)))+IF(N(Settings!$C$14)&gt;=DATE(Settings!$C$6,6,1),0,DAY(DATE(Settings!$C$6,6,0))-MAX(0,N(Settings!$C$14)-DATE(Settings!$C$6,5,1)))+IF(N(Settings!$C$14)&gt;=DATE(Settings!$C$6,7,1),0,DAY(DATE(Settings!$C$6,7,0))-MAX(0,N(Settings!$C$14)-DATE(Settings!$C$6,6,1)))+IF(N(Settings!$C$14)&gt;=DATE(Settings!$C$6,8,1),0,DAY(DATE(Settings!$C$6,8,0))-MAX(0,N(Settings!$C$14)-DATE(Settings!$C$6,7,1)))+IF(N(Settings!$C$14)&gt;=DATE(Settings!$C$6,9,1),0,DAY(DATE(Settings!$C$6,9,0))-MAX(0,N(Settings!$C$14)-DATE(Settings!$C$6,8,1)))+IF(N(Settings!$C$14)&gt;=DATE(Settings!$C$6,10,1),0,DAY(DATE(Settings!$C$6,10,0))-MAX(0,N(Settings!$C$14)-DATE(Settings!$C$6,9,1)))+IF(N(Settings!$C$14)&gt;=DATE(Settings!$C$6,11,1),0,DAY(DATE(Settings!$C$6,11,0))-MAX(0,N(Settings!$C$14)-DATE(Settings!$C$6,10,1)))+IF(N(Settings!$C$14)&gt;=DATE(Settings!$C$6,12,1),0,DAY(DATE(Settings!$C$6,12,0))-MAX(0,N(Settings!$C$14)-DATE(Settings!$C$6,11,1)))+IF(N(Settings!$C$14)&gt;=DATE(Settings!$C$6,13,1),0,DAY(DATE(Settings!$C$6,13,0))-MAX(0,N(Settings!$C$14)-DATE(Settings!$C$6,12,1)))),0))</f>
        <v/>
      </c>
      <c r="E34" s="39">
        <f>IF(B34="","",Settings!D14)</f>
        <v/>
      </c>
      <c r="F34" s="57">
        <f>IF(B34="","",SUMPRODUCT((Bookings!$B$7:$B$406=B34)*Bookings!Q$7:Q$406*Bookings!$AC$7:$AC$406)+SUMPRODUCT((Bookings!$B$7:$B$406=B34)*Bookings!R$7:R$406*Bookings!$AC$7:$AC$406)+SUMPRODUCT((Bookings!$B$7:$B$406=B34)*Bookings!S$7:S$406*Bookings!$AC$7:$AC$406)+SUMPRODUCT((Bookings!$B$7:$B$406=B34)*Bookings!T$7:T$406*Bookings!$AC$7:$AC$406)+SUMPRODUCT((Bookings!$B$7:$B$406=B34)*Bookings!U$7:U$406*Bookings!$AC$7:$AC$406)+SUMPRODUCT((Bookings!$B$7:$B$406=B34)*Bookings!V$7:V$406*Bookings!$AC$7:$AC$406)+SUMPRODUCT((Bookings!$B$7:$B$406=B34)*Bookings!W$7:W$406*Bookings!$AC$7:$AC$406)+SUMPRODUCT((Bookings!$B$7:$B$406=B34)*Bookings!X$7:X$406*Bookings!$AC$7:$AC$406)+SUMPRODUCT((Bookings!$B$7:$B$406=B34)*Bookings!Y$7:Y$406*Bookings!$AC$7:$AC$406)+SUMPRODUCT((Bookings!$B$7:$B$406=B34)*Bookings!Z$7:Z$406*Bookings!$AC$7:$AC$406)+SUMPRODUCT((Bookings!$B$7:$B$406=B34)*Bookings!AA$7:AA$406*Bookings!$AC$7:$AC$406)+SUMPRODUCT((Bookings!$B$7:$B$406=B34)*Bookings!AB$7:AB$406*Bookings!$AC$7:$AC$406))</f>
        <v/>
      </c>
      <c r="G34" s="57">
        <f>IF(B34="","",SUMPRODUCT((Bookings!$B$7:$B$406=B34)*Bookings!Q$7:Q$406*Bookings!$P$7:$P$406)+SUMPRODUCT((Bookings!$B$7:$B$406=B34)*Bookings!R$7:R$406*Bookings!$P$7:$P$406)+SUMPRODUCT((Bookings!$B$7:$B$406=B34)*Bookings!S$7:S$406*Bookings!$P$7:$P$406)+SUMPRODUCT((Bookings!$B$7:$B$406=B34)*Bookings!T$7:T$406*Bookings!$P$7:$P$406)+SUMPRODUCT((Bookings!$B$7:$B$406=B34)*Bookings!U$7:U$406*Bookings!$P$7:$P$406)+SUMPRODUCT((Bookings!$B$7:$B$406=B34)*Bookings!V$7:V$406*Bookings!$P$7:$P$406)+SUMPRODUCT((Bookings!$B$7:$B$406=B34)*Bookings!W$7:W$406*Bookings!$P$7:$P$406)+SUMPRODUCT((Bookings!$B$7:$B$406=B34)*Bookings!X$7:X$406*Bookings!$P$7:$P$406)+SUMPRODUCT((Bookings!$B$7:$B$406=B34)*Bookings!Y$7:Y$406*Bookings!$P$7:$P$406)+SUMPRODUCT((Bookings!$B$7:$B$406=B34)*Bookings!Z$7:Z$406*Bookings!$P$7:$P$406)+SUMPRODUCT((Bookings!$B$7:$B$406=B34)*Bookings!AA$7:AA$406*Bookings!$P$7:$P$406)+SUMPRODUCT((Bookings!$B$7:$B$406=B34)*Bookings!AB$7:AB$406*Bookings!$P$7:$P$406))</f>
        <v/>
      </c>
      <c r="H34" s="57">
        <f>IF(B34="","",SUMIFS(Expenses!$G$7:$G$406,Expenses!$C$7:$C$406,B34,Expenses!$B$7:$B$406,"&gt;="&amp;DATE(Settings!$C$6,1,1),Expenses!$B$7:$B$406,"&lt;"&amp;DATE(Settings!$C$6+1,1,1)))</f>
        <v/>
      </c>
      <c r="I34" s="58">
        <f>IF(B34="","",G34-H34)</f>
        <v/>
      </c>
      <c r="J34" s="57">
        <f>IF(B34="","",IFERROR(F34/C34,0))</f>
        <v/>
      </c>
      <c r="L34" s="38">
        <f>IF(Settings!F14="","",Settings!F14)</f>
        <v/>
      </c>
      <c r="M34" s="33">
        <f>IF(L34="","",COUNTIF(Bookings!$D$7:$D$406,L34))</f>
        <v/>
      </c>
      <c r="N34" s="57">
        <f>IF(L34="","",SUMIF(Bookings!$D$7:$D$406,L34,Bookings!$M$7:$M$406))</f>
        <v/>
      </c>
    </row>
    <row r="35">
      <c r="B35" s="38">
        <f>IF(Settings!B15="","",Settings!B15)</f>
        <v/>
      </c>
      <c r="C35" s="33">
        <f>IF(B35="","",SUMIF(Bookings!$B$7:$B$406,B35,Bookings!Q$7:Q$406)+SUMIF(Bookings!$B$7:$B$406,B35,Bookings!R$7:R$406)+SUMIF(Bookings!$B$7:$B$406,B35,Bookings!S$7:S$406)+SUMIF(Bookings!$B$7:$B$406,B35,Bookings!T$7:T$406)+SUMIF(Bookings!$B$7:$B$406,B35,Bookings!U$7:U$406)+SUMIF(Bookings!$B$7:$B$406,B35,Bookings!V$7:V$406)+SUMIF(Bookings!$B$7:$B$406,B35,Bookings!W$7:W$406)+SUMIF(Bookings!$B$7:$B$406,B35,Bookings!X$7:X$406)+SUMIF(Bookings!$B$7:$B$406,B35,Bookings!Y$7:Y$406)+SUMIF(Bookings!$B$7:$B$406,B35,Bookings!Z$7:Z$406)+SUMIF(Bookings!$B$7:$B$406,B35,Bookings!AA$7:AA$406)+SUMIF(Bookings!$B$7:$B$406,B35,Bookings!AB$7:AB$406))</f>
        <v/>
      </c>
      <c r="D35" s="34">
        <f>IF(B35="","",IFERROR(C35/(IF(N(Settings!$C$15)&gt;=DATE(Settings!$C$6,2,1),0,DAY(DATE(Settings!$C$6,2,0))-MAX(0,N(Settings!$C$15)-DATE(Settings!$C$6,1,1)))+IF(N(Settings!$C$15)&gt;=DATE(Settings!$C$6,3,1),0,DAY(DATE(Settings!$C$6,3,0))-MAX(0,N(Settings!$C$15)-DATE(Settings!$C$6,2,1)))+IF(N(Settings!$C$15)&gt;=DATE(Settings!$C$6,4,1),0,DAY(DATE(Settings!$C$6,4,0))-MAX(0,N(Settings!$C$15)-DATE(Settings!$C$6,3,1)))+IF(N(Settings!$C$15)&gt;=DATE(Settings!$C$6,5,1),0,DAY(DATE(Settings!$C$6,5,0))-MAX(0,N(Settings!$C$15)-DATE(Settings!$C$6,4,1)))+IF(N(Settings!$C$15)&gt;=DATE(Settings!$C$6,6,1),0,DAY(DATE(Settings!$C$6,6,0))-MAX(0,N(Settings!$C$15)-DATE(Settings!$C$6,5,1)))+IF(N(Settings!$C$15)&gt;=DATE(Settings!$C$6,7,1),0,DAY(DATE(Settings!$C$6,7,0))-MAX(0,N(Settings!$C$15)-DATE(Settings!$C$6,6,1)))+IF(N(Settings!$C$15)&gt;=DATE(Settings!$C$6,8,1),0,DAY(DATE(Settings!$C$6,8,0))-MAX(0,N(Settings!$C$15)-DATE(Settings!$C$6,7,1)))+IF(N(Settings!$C$15)&gt;=DATE(Settings!$C$6,9,1),0,DAY(DATE(Settings!$C$6,9,0))-MAX(0,N(Settings!$C$15)-DATE(Settings!$C$6,8,1)))+IF(N(Settings!$C$15)&gt;=DATE(Settings!$C$6,10,1),0,DAY(DATE(Settings!$C$6,10,0))-MAX(0,N(Settings!$C$15)-DATE(Settings!$C$6,9,1)))+IF(N(Settings!$C$15)&gt;=DATE(Settings!$C$6,11,1),0,DAY(DATE(Settings!$C$6,11,0))-MAX(0,N(Settings!$C$15)-DATE(Settings!$C$6,10,1)))+IF(N(Settings!$C$15)&gt;=DATE(Settings!$C$6,12,1),0,DAY(DATE(Settings!$C$6,12,0))-MAX(0,N(Settings!$C$15)-DATE(Settings!$C$6,11,1)))+IF(N(Settings!$C$15)&gt;=DATE(Settings!$C$6,13,1),0,DAY(DATE(Settings!$C$6,13,0))-MAX(0,N(Settings!$C$15)-DATE(Settings!$C$6,12,1)))),0))</f>
        <v/>
      </c>
      <c r="E35" s="39">
        <f>IF(B35="","",Settings!D15)</f>
        <v/>
      </c>
      <c r="F35" s="57">
        <f>IF(B35="","",SUMPRODUCT((Bookings!$B$7:$B$406=B35)*Bookings!Q$7:Q$406*Bookings!$AC$7:$AC$406)+SUMPRODUCT((Bookings!$B$7:$B$406=B35)*Bookings!R$7:R$406*Bookings!$AC$7:$AC$406)+SUMPRODUCT((Bookings!$B$7:$B$406=B35)*Bookings!S$7:S$406*Bookings!$AC$7:$AC$406)+SUMPRODUCT((Bookings!$B$7:$B$406=B35)*Bookings!T$7:T$406*Bookings!$AC$7:$AC$406)+SUMPRODUCT((Bookings!$B$7:$B$406=B35)*Bookings!U$7:U$406*Bookings!$AC$7:$AC$406)+SUMPRODUCT((Bookings!$B$7:$B$406=B35)*Bookings!V$7:V$406*Bookings!$AC$7:$AC$406)+SUMPRODUCT((Bookings!$B$7:$B$406=B35)*Bookings!W$7:W$406*Bookings!$AC$7:$AC$406)+SUMPRODUCT((Bookings!$B$7:$B$406=B35)*Bookings!X$7:X$406*Bookings!$AC$7:$AC$406)+SUMPRODUCT((Bookings!$B$7:$B$406=B35)*Bookings!Y$7:Y$406*Bookings!$AC$7:$AC$406)+SUMPRODUCT((Bookings!$B$7:$B$406=B35)*Bookings!Z$7:Z$406*Bookings!$AC$7:$AC$406)+SUMPRODUCT((Bookings!$B$7:$B$406=B35)*Bookings!AA$7:AA$406*Bookings!$AC$7:$AC$406)+SUMPRODUCT((Bookings!$B$7:$B$406=B35)*Bookings!AB$7:AB$406*Bookings!$AC$7:$AC$406))</f>
        <v/>
      </c>
      <c r="G35" s="57">
        <f>IF(B35="","",SUMPRODUCT((Bookings!$B$7:$B$406=B35)*Bookings!Q$7:Q$406*Bookings!$P$7:$P$406)+SUMPRODUCT((Bookings!$B$7:$B$406=B35)*Bookings!R$7:R$406*Bookings!$P$7:$P$406)+SUMPRODUCT((Bookings!$B$7:$B$406=B35)*Bookings!S$7:S$406*Bookings!$P$7:$P$406)+SUMPRODUCT((Bookings!$B$7:$B$406=B35)*Bookings!T$7:T$406*Bookings!$P$7:$P$406)+SUMPRODUCT((Bookings!$B$7:$B$406=B35)*Bookings!U$7:U$406*Bookings!$P$7:$P$406)+SUMPRODUCT((Bookings!$B$7:$B$406=B35)*Bookings!V$7:V$406*Bookings!$P$7:$P$406)+SUMPRODUCT((Bookings!$B$7:$B$406=B35)*Bookings!W$7:W$406*Bookings!$P$7:$P$406)+SUMPRODUCT((Bookings!$B$7:$B$406=B35)*Bookings!X$7:X$406*Bookings!$P$7:$P$406)+SUMPRODUCT((Bookings!$B$7:$B$406=B35)*Bookings!Y$7:Y$406*Bookings!$P$7:$P$406)+SUMPRODUCT((Bookings!$B$7:$B$406=B35)*Bookings!Z$7:Z$406*Bookings!$P$7:$P$406)+SUMPRODUCT((Bookings!$B$7:$B$406=B35)*Bookings!AA$7:AA$406*Bookings!$P$7:$P$406)+SUMPRODUCT((Bookings!$B$7:$B$406=B35)*Bookings!AB$7:AB$406*Bookings!$P$7:$P$406))</f>
        <v/>
      </c>
      <c r="H35" s="57">
        <f>IF(B35="","",SUMIFS(Expenses!$G$7:$G$406,Expenses!$C$7:$C$406,B35,Expenses!$B$7:$B$406,"&gt;="&amp;DATE(Settings!$C$6,1,1),Expenses!$B$7:$B$406,"&lt;"&amp;DATE(Settings!$C$6+1,1,1)))</f>
        <v/>
      </c>
      <c r="I35" s="58">
        <f>IF(B35="","",G35-H35)</f>
        <v/>
      </c>
      <c r="J35" s="57">
        <f>IF(B35="","",IFERROR(F35/C35,0))</f>
        <v/>
      </c>
      <c r="L35" s="38">
        <f>IF(Settings!F15="","",Settings!F15)</f>
        <v/>
      </c>
      <c r="M35" s="33">
        <f>IF(L35="","",COUNTIF(Bookings!$D$7:$D$406,L35))</f>
        <v/>
      </c>
      <c r="N35" s="57">
        <f>IF(L35="","",SUMIF(Bookings!$D$7:$D$406,L35,Bookings!$M$7:$M$406))</f>
        <v/>
      </c>
    </row>
    <row r="36">
      <c r="B36" s="12" t="inlineStr">
        <is>
          <t>Shared costs</t>
        </is>
      </c>
      <c r="H36" s="57">
        <f>I27-SUM(H31:H35)</f>
        <v/>
      </c>
      <c r="I36" s="58">
        <f>-H36</f>
        <v/>
      </c>
      <c r="L36" s="38">
        <f>IF(Settings!F16="","",Settings!F16)</f>
        <v/>
      </c>
      <c r="M36" s="33">
        <f>IF(L36="","",COUNTIF(Bookings!$D$7:$D$406,L36))</f>
        <v/>
      </c>
      <c r="N36" s="57">
        <f>IF(L36="","",SUMIF(Bookings!$D$7:$D$406,L36,Bookings!$M$7:$M$406))</f>
        <v/>
      </c>
    </row>
  </sheetData>
  <mergeCells count="24">
    <mergeCell ref="L7:M7"/>
    <mergeCell ref="D10:E10"/>
    <mergeCell ref="B7:C7"/>
    <mergeCell ref="F10:G10"/>
    <mergeCell ref="H10:I10"/>
    <mergeCell ref="J10:K10"/>
    <mergeCell ref="F6:G6"/>
    <mergeCell ref="H9:I9"/>
    <mergeCell ref="F7:G7"/>
    <mergeCell ref="J9:K9"/>
    <mergeCell ref="D6:E6"/>
    <mergeCell ref="H6:I6"/>
    <mergeCell ref="J6:K6"/>
    <mergeCell ref="D7:E7"/>
    <mergeCell ref="H7:I7"/>
    <mergeCell ref="L10:M10"/>
    <mergeCell ref="J7:K7"/>
    <mergeCell ref="B10:C10"/>
    <mergeCell ref="B9:C9"/>
    <mergeCell ref="D9:E9"/>
    <mergeCell ref="F9:G9"/>
    <mergeCell ref="L9:M9"/>
    <mergeCell ref="B6:C6"/>
    <mergeCell ref="L6:M6"/>
  </mergeCells>
  <conditionalFormatting sqref="E15:E26">
    <cfRule type="dataBar" priority="1">
      <dataBar>
        <cfvo type="num" val="0"/>
        <cfvo type="num" val="1"/>
        <color rgb="00E76F51"/>
      </dataBar>
    </cfRule>
  </conditionalFormatting>
  <conditionalFormatting sqref="J15:J27">
    <cfRule type="cellIs" priority="2" operator="lessThan" dxfId="0">
      <formula>0</formula>
    </cfRule>
  </conditionalFormatting>
  <conditionalFormatting sqref="D31:D35">
    <cfRule type="cellIs" priority="3" operator="lessThan" dxfId="0">
      <formula>E31</formula>
    </cfRule>
    <cfRule type="cellIs" priority="4" operator="greaterThanOrEqual" dxfId="1">
      <formula>E31</formula>
    </cfRule>
  </conditionalFormatting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C4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3" customWidth="1" min="4" max="4"/>
    <col width="12" customWidth="1" min="5" max="5"/>
    <col width="12" customWidth="1" min="6" max="6"/>
    <col width="8" customWidth="1" min="7" max="7"/>
    <col width="11" customWidth="1" min="8" max="8"/>
    <col width="11" customWidth="1" min="9" max="9"/>
    <col width="11" customWidth="1" min="10" max="10"/>
    <col width="14" customWidth="1" min="11" max="11"/>
    <col width="8" customWidth="1" min="12" max="12"/>
    <col width="13" customWidth="1" min="13" max="13"/>
    <col width="11" customWidth="1" min="14" max="14"/>
    <col width="13" customWidth="1" min="15" max="15"/>
    <col width="11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11" customWidth="1" min="29" max="29"/>
  </cols>
  <sheetData>
    <row r="1"/>
    <row r="2">
      <c r="B2" s="1" t="inlineStr">
        <is>
          <t>Bookings  (Free Lite)</t>
        </is>
      </c>
    </row>
    <row r="3">
      <c r="B3" s="2" t="inlineStr">
        <is>
          <t>One row per reservation — nights are split across months automatically</t>
        </is>
      </c>
    </row>
    <row r="4">
      <c r="B4" s="11" t="inlineStr">
        <is>
          <t>EXAMPLE DATA — select the yellow example rows, press Delete, then enter your own</t>
        </is>
      </c>
      <c r="Q4" s="21" t="inlineStr">
        <is>
          <t>Helper columns: nights falling in each month of the tracking year (used by the Dashboard).</t>
        </is>
      </c>
    </row>
    <row r="5">
      <c r="Q5" s="59">
        <f>DATE(Settings!$C$6,1,1)</f>
        <v/>
      </c>
      <c r="R5" s="59">
        <f>DATE(Settings!$C$6,2,1)</f>
        <v/>
      </c>
      <c r="S5" s="59">
        <f>DATE(Settings!$C$6,3,1)</f>
        <v/>
      </c>
      <c r="T5" s="59">
        <f>DATE(Settings!$C$6,4,1)</f>
        <v/>
      </c>
      <c r="U5" s="59">
        <f>DATE(Settings!$C$6,5,1)</f>
        <v/>
      </c>
      <c r="V5" s="59">
        <f>DATE(Settings!$C$6,6,1)</f>
        <v/>
      </c>
      <c r="W5" s="59">
        <f>DATE(Settings!$C$6,7,1)</f>
        <v/>
      </c>
      <c r="X5" s="59">
        <f>DATE(Settings!$C$6,8,1)</f>
        <v/>
      </c>
      <c r="Y5" s="59">
        <f>DATE(Settings!$C$6,9,1)</f>
        <v/>
      </c>
      <c r="Z5" s="59">
        <f>DATE(Settings!$C$6,10,1)</f>
        <v/>
      </c>
      <c r="AA5" s="59">
        <f>DATE(Settings!$C$6,11,1)</f>
        <v/>
      </c>
      <c r="AB5" s="59">
        <f>DATE(Settings!$C$6,12,1)</f>
        <v/>
      </c>
    </row>
    <row r="6" ht="44" customHeight="1">
      <c r="B6" s="17" t="inlineStr">
        <is>
          <t>Listing</t>
        </is>
      </c>
      <c r="C6" s="17" t="inlineStr">
        <is>
          <t>Guest</t>
        </is>
      </c>
      <c r="D6" s="17" t="inlineStr">
        <is>
          <t>Platform</t>
        </is>
      </c>
      <c r="E6" s="17" t="inlineStr">
        <is>
          <t>Check-in</t>
        </is>
      </c>
      <c r="F6" s="17" t="inlineStr">
        <is>
          <t>Check-out</t>
        </is>
      </c>
      <c r="G6" s="17" t="inlineStr">
        <is>
          <t>Guests</t>
        </is>
      </c>
      <c r="H6" s="17" t="inlineStr">
        <is>
          <t>Nightly rate</t>
        </is>
      </c>
      <c r="I6" s="17" t="inlineStr">
        <is>
          <t>Cleaning fee</t>
        </is>
      </c>
      <c r="J6" s="17" t="inlineStr">
        <is>
          <t>Other income</t>
        </is>
      </c>
      <c r="K6" s="17" t="inlineStr">
        <is>
          <t>Actual host fee (optional)</t>
        </is>
      </c>
      <c r="L6" s="17" t="inlineStr">
        <is>
          <t>Nights</t>
        </is>
      </c>
      <c r="M6" s="17" t="inlineStr">
        <is>
          <t>Gross revenue</t>
        </is>
      </c>
      <c r="N6" s="17" t="inlineStr">
        <is>
          <t>Host fee</t>
        </is>
      </c>
      <c r="O6" s="17" t="inlineStr">
        <is>
          <t>Net payout</t>
        </is>
      </c>
      <c r="P6" s="17" t="inlineStr">
        <is>
          <t>Net / night</t>
        </is>
      </c>
      <c r="Q6" s="17" t="inlineStr">
        <is>
          <t>Nights Jan</t>
        </is>
      </c>
      <c r="R6" s="17" t="inlineStr">
        <is>
          <t>Nights Feb</t>
        </is>
      </c>
      <c r="S6" s="17" t="inlineStr">
        <is>
          <t>Nights Mar</t>
        </is>
      </c>
      <c r="T6" s="17" t="inlineStr">
        <is>
          <t>Nights Apr</t>
        </is>
      </c>
      <c r="U6" s="17" t="inlineStr">
        <is>
          <t>Nights May</t>
        </is>
      </c>
      <c r="V6" s="17" t="inlineStr">
        <is>
          <t>Nights Jun</t>
        </is>
      </c>
      <c r="W6" s="17" t="inlineStr">
        <is>
          <t>Nights Jul</t>
        </is>
      </c>
      <c r="X6" s="17" t="inlineStr">
        <is>
          <t>Nights Aug</t>
        </is>
      </c>
      <c r="Y6" s="17" t="inlineStr">
        <is>
          <t>Nights Sep</t>
        </is>
      </c>
      <c r="Z6" s="17" t="inlineStr">
        <is>
          <t>Nights Oct</t>
        </is>
      </c>
      <c r="AA6" s="17" t="inlineStr">
        <is>
          <t>Nights Nov</t>
        </is>
      </c>
      <c r="AB6" s="17" t="inlineStr">
        <is>
          <t>Nights Dec</t>
        </is>
      </c>
      <c r="AC6" s="17" t="inlineStr">
        <is>
          <t>Gross / night</t>
        </is>
      </c>
    </row>
    <row r="7">
      <c r="B7" s="14" t="inlineStr">
        <is>
          <t>Downtown Loft</t>
        </is>
      </c>
      <c r="C7" s="14" t="inlineStr">
        <is>
          <t>E. Larsen</t>
        </is>
      </c>
      <c r="D7" s="14" t="inlineStr">
        <is>
          <t>Airbnb</t>
        </is>
      </c>
      <c r="E7" s="18" t="n">
        <v>46024</v>
      </c>
      <c r="F7" s="18" t="n">
        <v>46028</v>
      </c>
      <c r="G7" s="14" t="n">
        <v>2</v>
      </c>
      <c r="H7" s="60" t="n">
        <v>146</v>
      </c>
      <c r="I7" s="60" t="n">
        <v>70</v>
      </c>
      <c r="J7" s="60" t="n"/>
      <c r="K7" s="60" t="n"/>
      <c r="L7" s="33">
        <f>IF(OR(E7="",F7=""),"",MAX(0,F7-E7))</f>
        <v/>
      </c>
      <c r="M7" s="61">
        <f>IF(OR(E7="",F7=""),"",N(H7)*L7+N(I7)+N(J7))</f>
        <v/>
      </c>
      <c r="N7" s="61">
        <f>IF(OR(E7="",F7=""),"",IF(K7&lt;&gt;"",K7,(N(H7)*L7+N(I7))*IFERROR(VLOOKUP(D7,Settings!$F$11:$G$16,2,FALSE),0)))</f>
        <v/>
      </c>
      <c r="O7" s="62">
        <f>IF(OR(E7="",F7=""),"",M7-N7)</f>
        <v/>
      </c>
      <c r="P7" s="61">
        <f>IF(N(L7)=0,0,O7/L7)</f>
        <v/>
      </c>
      <c r="Q7" s="44">
        <f>IF(OR(E7="",F7=""),0,MAX(0,MIN(F7,DATE(Settings!$C$6,2,1))-MAX(E7,Q$5)))</f>
        <v/>
      </c>
      <c r="R7" s="44">
        <f>IF(OR(E7="",F7=""),0,MAX(0,MIN(F7,DATE(Settings!$C$6,3,1))-MAX(E7,R$5)))</f>
        <v/>
      </c>
      <c r="S7" s="44">
        <f>IF(OR(E7="",F7=""),0,MAX(0,MIN(F7,DATE(Settings!$C$6,4,1))-MAX(E7,S$5)))</f>
        <v/>
      </c>
      <c r="T7" s="44">
        <f>IF(OR(E7="",F7=""),0,MAX(0,MIN(F7,DATE(Settings!$C$6,5,1))-MAX(E7,T$5)))</f>
        <v/>
      </c>
      <c r="U7" s="44">
        <f>IF(OR(E7="",F7=""),0,MAX(0,MIN(F7,DATE(Settings!$C$6,6,1))-MAX(E7,U$5)))</f>
        <v/>
      </c>
      <c r="V7" s="44">
        <f>IF(OR(E7="",F7=""),0,MAX(0,MIN(F7,DATE(Settings!$C$6,7,1))-MAX(E7,V$5)))</f>
        <v/>
      </c>
      <c r="W7" s="44">
        <f>IF(OR(E7="",F7=""),0,MAX(0,MIN(F7,DATE(Settings!$C$6,8,1))-MAX(E7,W$5)))</f>
        <v/>
      </c>
      <c r="X7" s="44">
        <f>IF(OR(E7="",F7=""),0,MAX(0,MIN(F7,DATE(Settings!$C$6,9,1))-MAX(E7,X$5)))</f>
        <v/>
      </c>
      <c r="Y7" s="44">
        <f>IF(OR(E7="",F7=""),0,MAX(0,MIN(F7,DATE(Settings!$C$6,10,1))-MAX(E7,Y$5)))</f>
        <v/>
      </c>
      <c r="Z7" s="44">
        <f>IF(OR(E7="",F7=""),0,MAX(0,MIN(F7,DATE(Settings!$C$6,11,1))-MAX(E7,Z$5)))</f>
        <v/>
      </c>
      <c r="AA7" s="44">
        <f>IF(OR(E7="",F7=""),0,MAX(0,MIN(F7,DATE(Settings!$C$6,12,1))-MAX(E7,AA$5)))</f>
        <v/>
      </c>
      <c r="AB7" s="44">
        <f>IF(OR(E7="",F7=""),0,MAX(0,MIN(F7,DATE(Settings!$C$6,13,1))-MAX(E7,AB$5)))</f>
        <v/>
      </c>
      <c r="AC7" s="63">
        <f>IF(N(L7)=0,0,M7/L7)</f>
        <v/>
      </c>
    </row>
    <row r="8">
      <c r="B8" s="14" t="inlineStr">
        <is>
          <t>Beach Cottage</t>
        </is>
      </c>
      <c r="C8" s="14" t="inlineStr">
        <is>
          <t>R. Silva</t>
        </is>
      </c>
      <c r="D8" s="14" t="inlineStr">
        <is>
          <t>Booking.com</t>
        </is>
      </c>
      <c r="E8" s="18" t="n">
        <v>46025</v>
      </c>
      <c r="F8" s="18" t="n">
        <v>46027</v>
      </c>
      <c r="G8" s="14" t="n">
        <v>2</v>
      </c>
      <c r="H8" s="60" t="n">
        <v>190</v>
      </c>
      <c r="I8" s="60" t="n">
        <v>95</v>
      </c>
      <c r="J8" s="60" t="n"/>
      <c r="K8" s="60" t="n"/>
      <c r="L8" s="33">
        <f>IF(OR(E8="",F8=""),"",MAX(0,F8-E8))</f>
        <v/>
      </c>
      <c r="M8" s="61">
        <f>IF(OR(E8="",F8=""),"",N(H8)*L8+N(I8)+N(J8))</f>
        <v/>
      </c>
      <c r="N8" s="61">
        <f>IF(OR(E8="",F8=""),"",IF(K8&lt;&gt;"",K8,(N(H8)*L8+N(I8))*IFERROR(VLOOKUP(D8,Settings!$F$11:$G$16,2,FALSE),0)))</f>
        <v/>
      </c>
      <c r="O8" s="62">
        <f>IF(OR(E8="",F8=""),"",M8-N8)</f>
        <v/>
      </c>
      <c r="P8" s="61">
        <f>IF(N(L8)=0,0,O8/L8)</f>
        <v/>
      </c>
      <c r="Q8" s="44">
        <f>IF(OR(E8="",F8=""),0,MAX(0,MIN(F8,DATE(Settings!$C$6,2,1))-MAX(E8,Q$5)))</f>
        <v/>
      </c>
      <c r="R8" s="44">
        <f>IF(OR(E8="",F8=""),0,MAX(0,MIN(F8,DATE(Settings!$C$6,3,1))-MAX(E8,R$5)))</f>
        <v/>
      </c>
      <c r="S8" s="44">
        <f>IF(OR(E8="",F8=""),0,MAX(0,MIN(F8,DATE(Settings!$C$6,4,1))-MAX(E8,S$5)))</f>
        <v/>
      </c>
      <c r="T8" s="44">
        <f>IF(OR(E8="",F8=""),0,MAX(0,MIN(F8,DATE(Settings!$C$6,5,1))-MAX(E8,T$5)))</f>
        <v/>
      </c>
      <c r="U8" s="44">
        <f>IF(OR(E8="",F8=""),0,MAX(0,MIN(F8,DATE(Settings!$C$6,6,1))-MAX(E8,U$5)))</f>
        <v/>
      </c>
      <c r="V8" s="44">
        <f>IF(OR(E8="",F8=""),0,MAX(0,MIN(F8,DATE(Settings!$C$6,7,1))-MAX(E8,V$5)))</f>
        <v/>
      </c>
      <c r="W8" s="44">
        <f>IF(OR(E8="",F8=""),0,MAX(0,MIN(F8,DATE(Settings!$C$6,8,1))-MAX(E8,W$5)))</f>
        <v/>
      </c>
      <c r="X8" s="44">
        <f>IF(OR(E8="",F8=""),0,MAX(0,MIN(F8,DATE(Settings!$C$6,9,1))-MAX(E8,X$5)))</f>
        <v/>
      </c>
      <c r="Y8" s="44">
        <f>IF(OR(E8="",F8=""),0,MAX(0,MIN(F8,DATE(Settings!$C$6,10,1))-MAX(E8,Y$5)))</f>
        <v/>
      </c>
      <c r="Z8" s="44">
        <f>IF(OR(E8="",F8=""),0,MAX(0,MIN(F8,DATE(Settings!$C$6,11,1))-MAX(E8,Z$5)))</f>
        <v/>
      </c>
      <c r="AA8" s="44">
        <f>IF(OR(E8="",F8=""),0,MAX(0,MIN(F8,DATE(Settings!$C$6,12,1))-MAX(E8,AA$5)))</f>
        <v/>
      </c>
      <c r="AB8" s="44">
        <f>IF(OR(E8="",F8=""),0,MAX(0,MIN(F8,DATE(Settings!$C$6,13,1))-MAX(E8,AB$5)))</f>
        <v/>
      </c>
      <c r="AC8" s="63">
        <f>IF(N(L8)=0,0,M8/L8)</f>
        <v/>
      </c>
    </row>
    <row r="9">
      <c r="B9" s="14" t="inlineStr">
        <is>
          <t>Downtown Loft</t>
        </is>
      </c>
      <c r="C9" s="14" t="inlineStr">
        <is>
          <t>A. Novak</t>
        </is>
      </c>
      <c r="D9" s="14" t="inlineStr">
        <is>
          <t>Airbnb</t>
        </is>
      </c>
      <c r="E9" s="18" t="n">
        <v>46029</v>
      </c>
      <c r="F9" s="18" t="n">
        <v>46031</v>
      </c>
      <c r="G9" s="14" t="n">
        <v>4</v>
      </c>
      <c r="H9" s="60" t="n">
        <v>141</v>
      </c>
      <c r="I9" s="60" t="n">
        <v>70</v>
      </c>
      <c r="J9" s="60" t="n"/>
      <c r="K9" s="60" t="n"/>
      <c r="L9" s="33">
        <f>IF(OR(E9="",F9=""),"",MAX(0,F9-E9))</f>
        <v/>
      </c>
      <c r="M9" s="61">
        <f>IF(OR(E9="",F9=""),"",N(H9)*L9+N(I9)+N(J9))</f>
        <v/>
      </c>
      <c r="N9" s="61">
        <f>IF(OR(E9="",F9=""),"",IF(K9&lt;&gt;"",K9,(N(H9)*L9+N(I9))*IFERROR(VLOOKUP(D9,Settings!$F$11:$G$16,2,FALSE),0)))</f>
        <v/>
      </c>
      <c r="O9" s="62">
        <f>IF(OR(E9="",F9=""),"",M9-N9)</f>
        <v/>
      </c>
      <c r="P9" s="61">
        <f>IF(N(L9)=0,0,O9/L9)</f>
        <v/>
      </c>
      <c r="Q9" s="44">
        <f>IF(OR(E9="",F9=""),0,MAX(0,MIN(F9,DATE(Settings!$C$6,2,1))-MAX(E9,Q$5)))</f>
        <v/>
      </c>
      <c r="R9" s="44">
        <f>IF(OR(E9="",F9=""),0,MAX(0,MIN(F9,DATE(Settings!$C$6,3,1))-MAX(E9,R$5)))</f>
        <v/>
      </c>
      <c r="S9" s="44">
        <f>IF(OR(E9="",F9=""),0,MAX(0,MIN(F9,DATE(Settings!$C$6,4,1))-MAX(E9,S$5)))</f>
        <v/>
      </c>
      <c r="T9" s="44">
        <f>IF(OR(E9="",F9=""),0,MAX(0,MIN(F9,DATE(Settings!$C$6,5,1))-MAX(E9,T$5)))</f>
        <v/>
      </c>
      <c r="U9" s="44">
        <f>IF(OR(E9="",F9=""),0,MAX(0,MIN(F9,DATE(Settings!$C$6,6,1))-MAX(E9,U$5)))</f>
        <v/>
      </c>
      <c r="V9" s="44">
        <f>IF(OR(E9="",F9=""),0,MAX(0,MIN(F9,DATE(Settings!$C$6,7,1))-MAX(E9,V$5)))</f>
        <v/>
      </c>
      <c r="W9" s="44">
        <f>IF(OR(E9="",F9=""),0,MAX(0,MIN(F9,DATE(Settings!$C$6,8,1))-MAX(E9,W$5)))</f>
        <v/>
      </c>
      <c r="X9" s="44">
        <f>IF(OR(E9="",F9=""),0,MAX(0,MIN(F9,DATE(Settings!$C$6,9,1))-MAX(E9,X$5)))</f>
        <v/>
      </c>
      <c r="Y9" s="44">
        <f>IF(OR(E9="",F9=""),0,MAX(0,MIN(F9,DATE(Settings!$C$6,10,1))-MAX(E9,Y$5)))</f>
        <v/>
      </c>
      <c r="Z9" s="44">
        <f>IF(OR(E9="",F9=""),0,MAX(0,MIN(F9,DATE(Settings!$C$6,11,1))-MAX(E9,Z$5)))</f>
        <v/>
      </c>
      <c r="AA9" s="44">
        <f>IF(OR(E9="",F9=""),0,MAX(0,MIN(F9,DATE(Settings!$C$6,12,1))-MAX(E9,AA$5)))</f>
        <v/>
      </c>
      <c r="AB9" s="44">
        <f>IF(OR(E9="",F9=""),0,MAX(0,MIN(F9,DATE(Settings!$C$6,13,1))-MAX(E9,AB$5)))</f>
        <v/>
      </c>
      <c r="AC9" s="63">
        <f>IF(N(L9)=0,0,M9/L9)</f>
        <v/>
      </c>
    </row>
    <row r="10">
      <c r="B10" s="14" t="inlineStr">
        <is>
          <t>Beach Cottage</t>
        </is>
      </c>
      <c r="C10" s="14" t="inlineStr">
        <is>
          <t>S. Patel</t>
        </is>
      </c>
      <c r="D10" s="14" t="inlineStr">
        <is>
          <t>Airbnb</t>
        </is>
      </c>
      <c r="E10" s="18" t="n">
        <v>46030</v>
      </c>
      <c r="F10" s="18" t="n">
        <v>46037</v>
      </c>
      <c r="G10" s="14" t="n">
        <v>1</v>
      </c>
      <c r="H10" s="60" t="n">
        <v>185</v>
      </c>
      <c r="I10" s="60" t="n">
        <v>95</v>
      </c>
      <c r="J10" s="60" t="n"/>
      <c r="K10" s="60" t="n"/>
      <c r="L10" s="33">
        <f>IF(OR(E10="",F10=""),"",MAX(0,F10-E10))</f>
        <v/>
      </c>
      <c r="M10" s="61">
        <f>IF(OR(E10="",F10=""),"",N(H10)*L10+N(I10)+N(J10))</f>
        <v/>
      </c>
      <c r="N10" s="61">
        <f>IF(OR(E10="",F10=""),"",IF(K10&lt;&gt;"",K10,(N(H10)*L10+N(I10))*IFERROR(VLOOKUP(D10,Settings!$F$11:$G$16,2,FALSE),0)))</f>
        <v/>
      </c>
      <c r="O10" s="62">
        <f>IF(OR(E10="",F10=""),"",M10-N10)</f>
        <v/>
      </c>
      <c r="P10" s="61">
        <f>IF(N(L10)=0,0,O10/L10)</f>
        <v/>
      </c>
      <c r="Q10" s="44">
        <f>IF(OR(E10="",F10=""),0,MAX(0,MIN(F10,DATE(Settings!$C$6,2,1))-MAX(E10,Q$5)))</f>
        <v/>
      </c>
      <c r="R10" s="44">
        <f>IF(OR(E10="",F10=""),0,MAX(0,MIN(F10,DATE(Settings!$C$6,3,1))-MAX(E10,R$5)))</f>
        <v/>
      </c>
      <c r="S10" s="44">
        <f>IF(OR(E10="",F10=""),0,MAX(0,MIN(F10,DATE(Settings!$C$6,4,1))-MAX(E10,S$5)))</f>
        <v/>
      </c>
      <c r="T10" s="44">
        <f>IF(OR(E10="",F10=""),0,MAX(0,MIN(F10,DATE(Settings!$C$6,5,1))-MAX(E10,T$5)))</f>
        <v/>
      </c>
      <c r="U10" s="44">
        <f>IF(OR(E10="",F10=""),0,MAX(0,MIN(F10,DATE(Settings!$C$6,6,1))-MAX(E10,U$5)))</f>
        <v/>
      </c>
      <c r="V10" s="44">
        <f>IF(OR(E10="",F10=""),0,MAX(0,MIN(F10,DATE(Settings!$C$6,7,1))-MAX(E10,V$5)))</f>
        <v/>
      </c>
      <c r="W10" s="44">
        <f>IF(OR(E10="",F10=""),0,MAX(0,MIN(F10,DATE(Settings!$C$6,8,1))-MAX(E10,W$5)))</f>
        <v/>
      </c>
      <c r="X10" s="44">
        <f>IF(OR(E10="",F10=""),0,MAX(0,MIN(F10,DATE(Settings!$C$6,9,1))-MAX(E10,X$5)))</f>
        <v/>
      </c>
      <c r="Y10" s="44">
        <f>IF(OR(E10="",F10=""),0,MAX(0,MIN(F10,DATE(Settings!$C$6,10,1))-MAX(E10,Y$5)))</f>
        <v/>
      </c>
      <c r="Z10" s="44">
        <f>IF(OR(E10="",F10=""),0,MAX(0,MIN(F10,DATE(Settings!$C$6,11,1))-MAX(E10,Z$5)))</f>
        <v/>
      </c>
      <c r="AA10" s="44">
        <f>IF(OR(E10="",F10=""),0,MAX(0,MIN(F10,DATE(Settings!$C$6,12,1))-MAX(E10,AA$5)))</f>
        <v/>
      </c>
      <c r="AB10" s="44">
        <f>IF(OR(E10="",F10=""),0,MAX(0,MIN(F10,DATE(Settings!$C$6,13,1))-MAX(E10,AB$5)))</f>
        <v/>
      </c>
      <c r="AC10" s="63">
        <f>IF(N(L10)=0,0,M10/L10)</f>
        <v/>
      </c>
    </row>
    <row r="11">
      <c r="B11" s="14" t="inlineStr">
        <is>
          <t>Downtown Loft</t>
        </is>
      </c>
      <c r="C11" s="14" t="inlineStr">
        <is>
          <t>L. Dubois</t>
        </is>
      </c>
      <c r="D11" s="14" t="inlineStr">
        <is>
          <t>Booking.com</t>
        </is>
      </c>
      <c r="E11" s="18" t="n">
        <v>46033</v>
      </c>
      <c r="F11" s="18" t="n">
        <v>46036</v>
      </c>
      <c r="G11" s="14" t="n">
        <v>2</v>
      </c>
      <c r="H11" s="60" t="n">
        <v>134</v>
      </c>
      <c r="I11" s="60" t="n">
        <v>70</v>
      </c>
      <c r="J11" s="60" t="n"/>
      <c r="K11" s="60" t="n"/>
      <c r="L11" s="33">
        <f>IF(OR(E11="",F11=""),"",MAX(0,F11-E11))</f>
        <v/>
      </c>
      <c r="M11" s="61">
        <f>IF(OR(E11="",F11=""),"",N(H11)*L11+N(I11)+N(J11))</f>
        <v/>
      </c>
      <c r="N11" s="61">
        <f>IF(OR(E11="",F11=""),"",IF(K11&lt;&gt;"",K11,(N(H11)*L11+N(I11))*IFERROR(VLOOKUP(D11,Settings!$F$11:$G$16,2,FALSE),0)))</f>
        <v/>
      </c>
      <c r="O11" s="62">
        <f>IF(OR(E11="",F11=""),"",M11-N11)</f>
        <v/>
      </c>
      <c r="P11" s="61">
        <f>IF(N(L11)=0,0,O11/L11)</f>
        <v/>
      </c>
      <c r="Q11" s="44">
        <f>IF(OR(E11="",F11=""),0,MAX(0,MIN(F11,DATE(Settings!$C$6,2,1))-MAX(E11,Q$5)))</f>
        <v/>
      </c>
      <c r="R11" s="44">
        <f>IF(OR(E11="",F11=""),0,MAX(0,MIN(F11,DATE(Settings!$C$6,3,1))-MAX(E11,R$5)))</f>
        <v/>
      </c>
      <c r="S11" s="44">
        <f>IF(OR(E11="",F11=""),0,MAX(0,MIN(F11,DATE(Settings!$C$6,4,1))-MAX(E11,S$5)))</f>
        <v/>
      </c>
      <c r="T11" s="44">
        <f>IF(OR(E11="",F11=""),0,MAX(0,MIN(F11,DATE(Settings!$C$6,5,1))-MAX(E11,T$5)))</f>
        <v/>
      </c>
      <c r="U11" s="44">
        <f>IF(OR(E11="",F11=""),0,MAX(0,MIN(F11,DATE(Settings!$C$6,6,1))-MAX(E11,U$5)))</f>
        <v/>
      </c>
      <c r="V11" s="44">
        <f>IF(OR(E11="",F11=""),0,MAX(0,MIN(F11,DATE(Settings!$C$6,7,1))-MAX(E11,V$5)))</f>
        <v/>
      </c>
      <c r="W11" s="44">
        <f>IF(OR(E11="",F11=""),0,MAX(0,MIN(F11,DATE(Settings!$C$6,8,1))-MAX(E11,W$5)))</f>
        <v/>
      </c>
      <c r="X11" s="44">
        <f>IF(OR(E11="",F11=""),0,MAX(0,MIN(F11,DATE(Settings!$C$6,9,1))-MAX(E11,X$5)))</f>
        <v/>
      </c>
      <c r="Y11" s="44">
        <f>IF(OR(E11="",F11=""),0,MAX(0,MIN(F11,DATE(Settings!$C$6,10,1))-MAX(E11,Y$5)))</f>
        <v/>
      </c>
      <c r="Z11" s="44">
        <f>IF(OR(E11="",F11=""),0,MAX(0,MIN(F11,DATE(Settings!$C$6,11,1))-MAX(E11,Z$5)))</f>
        <v/>
      </c>
      <c r="AA11" s="44">
        <f>IF(OR(E11="",F11=""),0,MAX(0,MIN(F11,DATE(Settings!$C$6,12,1))-MAX(E11,AA$5)))</f>
        <v/>
      </c>
      <c r="AB11" s="44">
        <f>IF(OR(E11="",F11=""),0,MAX(0,MIN(F11,DATE(Settings!$C$6,13,1))-MAX(E11,AB$5)))</f>
        <v/>
      </c>
      <c r="AC11" s="63">
        <f>IF(N(L11)=0,0,M11/L11)</f>
        <v/>
      </c>
    </row>
    <row r="12">
      <c r="B12" s="14" t="inlineStr">
        <is>
          <t>Downtown Loft</t>
        </is>
      </c>
      <c r="C12" s="14" t="inlineStr">
        <is>
          <t>S. Patel</t>
        </is>
      </c>
      <c r="D12" s="14" t="inlineStr">
        <is>
          <t>Airbnb</t>
        </is>
      </c>
      <c r="E12" s="18" t="n">
        <v>46037</v>
      </c>
      <c r="F12" s="18" t="n">
        <v>46042</v>
      </c>
      <c r="G12" s="14" t="n">
        <v>1</v>
      </c>
      <c r="H12" s="60" t="n">
        <v>124</v>
      </c>
      <c r="I12" s="60" t="n">
        <v>70</v>
      </c>
      <c r="J12" s="60" t="n"/>
      <c r="K12" s="60" t="n"/>
      <c r="L12" s="33">
        <f>IF(OR(E12="",F12=""),"",MAX(0,F12-E12))</f>
        <v/>
      </c>
      <c r="M12" s="61">
        <f>IF(OR(E12="",F12=""),"",N(H12)*L12+N(I12)+N(J12))</f>
        <v/>
      </c>
      <c r="N12" s="61">
        <f>IF(OR(E12="",F12=""),"",IF(K12&lt;&gt;"",K12,(N(H12)*L12+N(I12))*IFERROR(VLOOKUP(D12,Settings!$F$11:$G$16,2,FALSE),0)))</f>
        <v/>
      </c>
      <c r="O12" s="62">
        <f>IF(OR(E12="",F12=""),"",M12-N12)</f>
        <v/>
      </c>
      <c r="P12" s="61">
        <f>IF(N(L12)=0,0,O12/L12)</f>
        <v/>
      </c>
      <c r="Q12" s="44">
        <f>IF(OR(E12="",F12=""),0,MAX(0,MIN(F12,DATE(Settings!$C$6,2,1))-MAX(E12,Q$5)))</f>
        <v/>
      </c>
      <c r="R12" s="44">
        <f>IF(OR(E12="",F12=""),0,MAX(0,MIN(F12,DATE(Settings!$C$6,3,1))-MAX(E12,R$5)))</f>
        <v/>
      </c>
      <c r="S12" s="44">
        <f>IF(OR(E12="",F12=""),0,MAX(0,MIN(F12,DATE(Settings!$C$6,4,1))-MAX(E12,S$5)))</f>
        <v/>
      </c>
      <c r="T12" s="44">
        <f>IF(OR(E12="",F12=""),0,MAX(0,MIN(F12,DATE(Settings!$C$6,5,1))-MAX(E12,T$5)))</f>
        <v/>
      </c>
      <c r="U12" s="44">
        <f>IF(OR(E12="",F12=""),0,MAX(0,MIN(F12,DATE(Settings!$C$6,6,1))-MAX(E12,U$5)))</f>
        <v/>
      </c>
      <c r="V12" s="44">
        <f>IF(OR(E12="",F12=""),0,MAX(0,MIN(F12,DATE(Settings!$C$6,7,1))-MAX(E12,V$5)))</f>
        <v/>
      </c>
      <c r="W12" s="44">
        <f>IF(OR(E12="",F12=""),0,MAX(0,MIN(F12,DATE(Settings!$C$6,8,1))-MAX(E12,W$5)))</f>
        <v/>
      </c>
      <c r="X12" s="44">
        <f>IF(OR(E12="",F12=""),0,MAX(0,MIN(F12,DATE(Settings!$C$6,9,1))-MAX(E12,X$5)))</f>
        <v/>
      </c>
      <c r="Y12" s="44">
        <f>IF(OR(E12="",F12=""),0,MAX(0,MIN(F12,DATE(Settings!$C$6,10,1))-MAX(E12,Y$5)))</f>
        <v/>
      </c>
      <c r="Z12" s="44">
        <f>IF(OR(E12="",F12=""),0,MAX(0,MIN(F12,DATE(Settings!$C$6,11,1))-MAX(E12,Z$5)))</f>
        <v/>
      </c>
      <c r="AA12" s="44">
        <f>IF(OR(E12="",F12=""),0,MAX(0,MIN(F12,DATE(Settings!$C$6,12,1))-MAX(E12,AA$5)))</f>
        <v/>
      </c>
      <c r="AB12" s="44">
        <f>IF(OR(E12="",F12=""),0,MAX(0,MIN(F12,DATE(Settings!$C$6,13,1))-MAX(E12,AB$5)))</f>
        <v/>
      </c>
      <c r="AC12" s="63">
        <f>IF(N(L12)=0,0,M12/L12)</f>
        <v/>
      </c>
    </row>
    <row r="13">
      <c r="B13" s="14" t="inlineStr">
        <is>
          <t>Beach Cottage</t>
        </is>
      </c>
      <c r="C13" s="14" t="inlineStr">
        <is>
          <t>S. Patel</t>
        </is>
      </c>
      <c r="D13" s="14" t="inlineStr">
        <is>
          <t>Booking.com</t>
        </is>
      </c>
      <c r="E13" s="18" t="n">
        <v>46040</v>
      </c>
      <c r="F13" s="18" t="n">
        <v>46042</v>
      </c>
      <c r="G13" s="14" t="n">
        <v>2</v>
      </c>
      <c r="H13" s="60" t="n">
        <v>169</v>
      </c>
      <c r="I13" s="60" t="n">
        <v>95</v>
      </c>
      <c r="J13" s="60" t="n"/>
      <c r="K13" s="60" t="n"/>
      <c r="L13" s="33">
        <f>IF(OR(E13="",F13=""),"",MAX(0,F13-E13))</f>
        <v/>
      </c>
      <c r="M13" s="61">
        <f>IF(OR(E13="",F13=""),"",N(H13)*L13+N(I13)+N(J13))</f>
        <v/>
      </c>
      <c r="N13" s="61">
        <f>IF(OR(E13="",F13=""),"",IF(K13&lt;&gt;"",K13,(N(H13)*L13+N(I13))*IFERROR(VLOOKUP(D13,Settings!$F$11:$G$16,2,FALSE),0)))</f>
        <v/>
      </c>
      <c r="O13" s="62">
        <f>IF(OR(E13="",F13=""),"",M13-N13)</f>
        <v/>
      </c>
      <c r="P13" s="61">
        <f>IF(N(L13)=0,0,O13/L13)</f>
        <v/>
      </c>
      <c r="Q13" s="44">
        <f>IF(OR(E13="",F13=""),0,MAX(0,MIN(F13,DATE(Settings!$C$6,2,1))-MAX(E13,Q$5)))</f>
        <v/>
      </c>
      <c r="R13" s="44">
        <f>IF(OR(E13="",F13=""),0,MAX(0,MIN(F13,DATE(Settings!$C$6,3,1))-MAX(E13,R$5)))</f>
        <v/>
      </c>
      <c r="S13" s="44">
        <f>IF(OR(E13="",F13=""),0,MAX(0,MIN(F13,DATE(Settings!$C$6,4,1))-MAX(E13,S$5)))</f>
        <v/>
      </c>
      <c r="T13" s="44">
        <f>IF(OR(E13="",F13=""),0,MAX(0,MIN(F13,DATE(Settings!$C$6,5,1))-MAX(E13,T$5)))</f>
        <v/>
      </c>
      <c r="U13" s="44">
        <f>IF(OR(E13="",F13=""),0,MAX(0,MIN(F13,DATE(Settings!$C$6,6,1))-MAX(E13,U$5)))</f>
        <v/>
      </c>
      <c r="V13" s="44">
        <f>IF(OR(E13="",F13=""),0,MAX(0,MIN(F13,DATE(Settings!$C$6,7,1))-MAX(E13,V$5)))</f>
        <v/>
      </c>
      <c r="W13" s="44">
        <f>IF(OR(E13="",F13=""),0,MAX(0,MIN(F13,DATE(Settings!$C$6,8,1))-MAX(E13,W$5)))</f>
        <v/>
      </c>
      <c r="X13" s="44">
        <f>IF(OR(E13="",F13=""),0,MAX(0,MIN(F13,DATE(Settings!$C$6,9,1))-MAX(E13,X$5)))</f>
        <v/>
      </c>
      <c r="Y13" s="44">
        <f>IF(OR(E13="",F13=""),0,MAX(0,MIN(F13,DATE(Settings!$C$6,10,1))-MAX(E13,Y$5)))</f>
        <v/>
      </c>
      <c r="Z13" s="44">
        <f>IF(OR(E13="",F13=""),0,MAX(0,MIN(F13,DATE(Settings!$C$6,11,1))-MAX(E13,Z$5)))</f>
        <v/>
      </c>
      <c r="AA13" s="44">
        <f>IF(OR(E13="",F13=""),0,MAX(0,MIN(F13,DATE(Settings!$C$6,12,1))-MAX(E13,AA$5)))</f>
        <v/>
      </c>
      <c r="AB13" s="44">
        <f>IF(OR(E13="",F13=""),0,MAX(0,MIN(F13,DATE(Settings!$C$6,13,1))-MAX(E13,AB$5)))</f>
        <v/>
      </c>
      <c r="AC13" s="63">
        <f>IF(N(L13)=0,0,M13/L13)</f>
        <v/>
      </c>
    </row>
    <row r="14">
      <c r="B14" s="14" t="inlineStr">
        <is>
          <t>Downtown Loft</t>
        </is>
      </c>
      <c r="C14" s="14" t="inlineStr">
        <is>
          <t>M. Rossi</t>
        </is>
      </c>
      <c r="D14" s="14" t="inlineStr">
        <is>
          <t>Airbnb</t>
        </is>
      </c>
      <c r="E14" s="18" t="n">
        <v>46043</v>
      </c>
      <c r="F14" s="18" t="n">
        <v>46046</v>
      </c>
      <c r="G14" s="14" t="n">
        <v>4</v>
      </c>
      <c r="H14" s="60" t="n">
        <v>124</v>
      </c>
      <c r="I14" s="60" t="n">
        <v>70</v>
      </c>
      <c r="J14" s="60" t="n"/>
      <c r="K14" s="60" t="n"/>
      <c r="L14" s="33">
        <f>IF(OR(E14="",F14=""),"",MAX(0,F14-E14))</f>
        <v/>
      </c>
      <c r="M14" s="61">
        <f>IF(OR(E14="",F14=""),"",N(H14)*L14+N(I14)+N(J14))</f>
        <v/>
      </c>
      <c r="N14" s="61">
        <f>IF(OR(E14="",F14=""),"",IF(K14&lt;&gt;"",K14,(N(H14)*L14+N(I14))*IFERROR(VLOOKUP(D14,Settings!$F$11:$G$16,2,FALSE),0)))</f>
        <v/>
      </c>
      <c r="O14" s="62">
        <f>IF(OR(E14="",F14=""),"",M14-N14)</f>
        <v/>
      </c>
      <c r="P14" s="61">
        <f>IF(N(L14)=0,0,O14/L14)</f>
        <v/>
      </c>
      <c r="Q14" s="44">
        <f>IF(OR(E14="",F14=""),0,MAX(0,MIN(F14,DATE(Settings!$C$6,2,1))-MAX(E14,Q$5)))</f>
        <v/>
      </c>
      <c r="R14" s="44">
        <f>IF(OR(E14="",F14=""),0,MAX(0,MIN(F14,DATE(Settings!$C$6,3,1))-MAX(E14,R$5)))</f>
        <v/>
      </c>
      <c r="S14" s="44">
        <f>IF(OR(E14="",F14=""),0,MAX(0,MIN(F14,DATE(Settings!$C$6,4,1))-MAX(E14,S$5)))</f>
        <v/>
      </c>
      <c r="T14" s="44">
        <f>IF(OR(E14="",F14=""),0,MAX(0,MIN(F14,DATE(Settings!$C$6,5,1))-MAX(E14,T$5)))</f>
        <v/>
      </c>
      <c r="U14" s="44">
        <f>IF(OR(E14="",F14=""),0,MAX(0,MIN(F14,DATE(Settings!$C$6,6,1))-MAX(E14,U$5)))</f>
        <v/>
      </c>
      <c r="V14" s="44">
        <f>IF(OR(E14="",F14=""),0,MAX(0,MIN(F14,DATE(Settings!$C$6,7,1))-MAX(E14,V$5)))</f>
        <v/>
      </c>
      <c r="W14" s="44">
        <f>IF(OR(E14="",F14=""),0,MAX(0,MIN(F14,DATE(Settings!$C$6,8,1))-MAX(E14,W$5)))</f>
        <v/>
      </c>
      <c r="X14" s="44">
        <f>IF(OR(E14="",F14=""),0,MAX(0,MIN(F14,DATE(Settings!$C$6,9,1))-MAX(E14,X$5)))</f>
        <v/>
      </c>
      <c r="Y14" s="44">
        <f>IF(OR(E14="",F14=""),0,MAX(0,MIN(F14,DATE(Settings!$C$6,10,1))-MAX(E14,Y$5)))</f>
        <v/>
      </c>
      <c r="Z14" s="44">
        <f>IF(OR(E14="",F14=""),0,MAX(0,MIN(F14,DATE(Settings!$C$6,11,1))-MAX(E14,Z$5)))</f>
        <v/>
      </c>
      <c r="AA14" s="44">
        <f>IF(OR(E14="",F14=""),0,MAX(0,MIN(F14,DATE(Settings!$C$6,12,1))-MAX(E14,AA$5)))</f>
        <v/>
      </c>
      <c r="AB14" s="44">
        <f>IF(OR(E14="",F14=""),0,MAX(0,MIN(F14,DATE(Settings!$C$6,13,1))-MAX(E14,AB$5)))</f>
        <v/>
      </c>
      <c r="AC14" s="63">
        <f>IF(N(L14)=0,0,M14/L14)</f>
        <v/>
      </c>
    </row>
    <row r="15">
      <c r="B15" s="14" t="inlineStr">
        <is>
          <t>Beach Cottage</t>
        </is>
      </c>
      <c r="C15" s="14" t="inlineStr">
        <is>
          <t>T. Okafor</t>
        </is>
      </c>
      <c r="D15" s="14" t="inlineStr">
        <is>
          <t>Booking.com</t>
        </is>
      </c>
      <c r="E15" s="18" t="n">
        <v>46044</v>
      </c>
      <c r="F15" s="18" t="n">
        <v>46049</v>
      </c>
      <c r="G15" s="14" t="n">
        <v>4</v>
      </c>
      <c r="H15" s="60" t="n">
        <v>203</v>
      </c>
      <c r="I15" s="60" t="n">
        <v>95</v>
      </c>
      <c r="J15" s="60" t="n"/>
      <c r="K15" s="60" t="n"/>
      <c r="L15" s="33">
        <f>IF(OR(E15="",F15=""),"",MAX(0,F15-E15))</f>
        <v/>
      </c>
      <c r="M15" s="61">
        <f>IF(OR(E15="",F15=""),"",N(H15)*L15+N(I15)+N(J15))</f>
        <v/>
      </c>
      <c r="N15" s="61">
        <f>IF(OR(E15="",F15=""),"",IF(K15&lt;&gt;"",K15,(N(H15)*L15+N(I15))*IFERROR(VLOOKUP(D15,Settings!$F$11:$G$16,2,FALSE),0)))</f>
        <v/>
      </c>
      <c r="O15" s="62">
        <f>IF(OR(E15="",F15=""),"",M15-N15)</f>
        <v/>
      </c>
      <c r="P15" s="61">
        <f>IF(N(L15)=0,0,O15/L15)</f>
        <v/>
      </c>
      <c r="Q15" s="44">
        <f>IF(OR(E15="",F15=""),0,MAX(0,MIN(F15,DATE(Settings!$C$6,2,1))-MAX(E15,Q$5)))</f>
        <v/>
      </c>
      <c r="R15" s="44">
        <f>IF(OR(E15="",F15=""),0,MAX(0,MIN(F15,DATE(Settings!$C$6,3,1))-MAX(E15,R$5)))</f>
        <v/>
      </c>
      <c r="S15" s="44">
        <f>IF(OR(E15="",F15=""),0,MAX(0,MIN(F15,DATE(Settings!$C$6,4,1))-MAX(E15,S$5)))</f>
        <v/>
      </c>
      <c r="T15" s="44">
        <f>IF(OR(E15="",F15=""),0,MAX(0,MIN(F15,DATE(Settings!$C$6,5,1))-MAX(E15,T$5)))</f>
        <v/>
      </c>
      <c r="U15" s="44">
        <f>IF(OR(E15="",F15=""),0,MAX(0,MIN(F15,DATE(Settings!$C$6,6,1))-MAX(E15,U$5)))</f>
        <v/>
      </c>
      <c r="V15" s="44">
        <f>IF(OR(E15="",F15=""),0,MAX(0,MIN(F15,DATE(Settings!$C$6,7,1))-MAX(E15,V$5)))</f>
        <v/>
      </c>
      <c r="W15" s="44">
        <f>IF(OR(E15="",F15=""),0,MAX(0,MIN(F15,DATE(Settings!$C$6,8,1))-MAX(E15,W$5)))</f>
        <v/>
      </c>
      <c r="X15" s="44">
        <f>IF(OR(E15="",F15=""),0,MAX(0,MIN(F15,DATE(Settings!$C$6,9,1))-MAX(E15,X$5)))</f>
        <v/>
      </c>
      <c r="Y15" s="44">
        <f>IF(OR(E15="",F15=""),0,MAX(0,MIN(F15,DATE(Settings!$C$6,10,1))-MAX(E15,Y$5)))</f>
        <v/>
      </c>
      <c r="Z15" s="44">
        <f>IF(OR(E15="",F15=""),0,MAX(0,MIN(F15,DATE(Settings!$C$6,11,1))-MAX(E15,Z$5)))</f>
        <v/>
      </c>
      <c r="AA15" s="44">
        <f>IF(OR(E15="",F15=""),0,MAX(0,MIN(F15,DATE(Settings!$C$6,12,1))-MAX(E15,AA$5)))</f>
        <v/>
      </c>
      <c r="AB15" s="44">
        <f>IF(OR(E15="",F15=""),0,MAX(0,MIN(F15,DATE(Settings!$C$6,13,1))-MAX(E15,AB$5)))</f>
        <v/>
      </c>
      <c r="AC15" s="63">
        <f>IF(N(L15)=0,0,M15/L15)</f>
        <v/>
      </c>
    </row>
    <row r="16">
      <c r="B16" s="14" t="inlineStr">
        <is>
          <t>Downtown Loft</t>
        </is>
      </c>
      <c r="C16" s="14" t="inlineStr">
        <is>
          <t>M. Rossi</t>
        </is>
      </c>
      <c r="D16" s="14" t="inlineStr">
        <is>
          <t>Direct</t>
        </is>
      </c>
      <c r="E16" s="18" t="n">
        <v>46047</v>
      </c>
      <c r="F16" s="18" t="n">
        <v>46051</v>
      </c>
      <c r="G16" s="14" t="n">
        <v>2</v>
      </c>
      <c r="H16" s="60" t="n">
        <v>128</v>
      </c>
      <c r="I16" s="60" t="n">
        <v>70</v>
      </c>
      <c r="J16" s="60" t="n"/>
      <c r="K16" s="60" t="n"/>
      <c r="L16" s="33">
        <f>IF(OR(E16="",F16=""),"",MAX(0,F16-E16))</f>
        <v/>
      </c>
      <c r="M16" s="61">
        <f>IF(OR(E16="",F16=""),"",N(H16)*L16+N(I16)+N(J16))</f>
        <v/>
      </c>
      <c r="N16" s="61">
        <f>IF(OR(E16="",F16=""),"",IF(K16&lt;&gt;"",K16,(N(H16)*L16+N(I16))*IFERROR(VLOOKUP(D16,Settings!$F$11:$G$16,2,FALSE),0)))</f>
        <v/>
      </c>
      <c r="O16" s="62">
        <f>IF(OR(E16="",F16=""),"",M16-N16)</f>
        <v/>
      </c>
      <c r="P16" s="61">
        <f>IF(N(L16)=0,0,O16/L16)</f>
        <v/>
      </c>
      <c r="Q16" s="44">
        <f>IF(OR(E16="",F16=""),0,MAX(0,MIN(F16,DATE(Settings!$C$6,2,1))-MAX(E16,Q$5)))</f>
        <v/>
      </c>
      <c r="R16" s="44">
        <f>IF(OR(E16="",F16=""),0,MAX(0,MIN(F16,DATE(Settings!$C$6,3,1))-MAX(E16,R$5)))</f>
        <v/>
      </c>
      <c r="S16" s="44">
        <f>IF(OR(E16="",F16=""),0,MAX(0,MIN(F16,DATE(Settings!$C$6,4,1))-MAX(E16,S$5)))</f>
        <v/>
      </c>
      <c r="T16" s="44">
        <f>IF(OR(E16="",F16=""),0,MAX(0,MIN(F16,DATE(Settings!$C$6,5,1))-MAX(E16,T$5)))</f>
        <v/>
      </c>
      <c r="U16" s="44">
        <f>IF(OR(E16="",F16=""),0,MAX(0,MIN(F16,DATE(Settings!$C$6,6,1))-MAX(E16,U$5)))</f>
        <v/>
      </c>
      <c r="V16" s="44">
        <f>IF(OR(E16="",F16=""),0,MAX(0,MIN(F16,DATE(Settings!$C$6,7,1))-MAX(E16,V$5)))</f>
        <v/>
      </c>
      <c r="W16" s="44">
        <f>IF(OR(E16="",F16=""),0,MAX(0,MIN(F16,DATE(Settings!$C$6,8,1))-MAX(E16,W$5)))</f>
        <v/>
      </c>
      <c r="X16" s="44">
        <f>IF(OR(E16="",F16=""),0,MAX(0,MIN(F16,DATE(Settings!$C$6,9,1))-MAX(E16,X$5)))</f>
        <v/>
      </c>
      <c r="Y16" s="44">
        <f>IF(OR(E16="",F16=""),0,MAX(0,MIN(F16,DATE(Settings!$C$6,10,1))-MAX(E16,Y$5)))</f>
        <v/>
      </c>
      <c r="Z16" s="44">
        <f>IF(OR(E16="",F16=""),0,MAX(0,MIN(F16,DATE(Settings!$C$6,11,1))-MAX(E16,Z$5)))</f>
        <v/>
      </c>
      <c r="AA16" s="44">
        <f>IF(OR(E16="",F16=""),0,MAX(0,MIN(F16,DATE(Settings!$C$6,12,1))-MAX(E16,AA$5)))</f>
        <v/>
      </c>
      <c r="AB16" s="44">
        <f>IF(OR(E16="",F16=""),0,MAX(0,MIN(F16,DATE(Settings!$C$6,13,1))-MAX(E16,AB$5)))</f>
        <v/>
      </c>
      <c r="AC16" s="63">
        <f>IF(N(L16)=0,0,M16/L16)</f>
        <v/>
      </c>
    </row>
    <row r="17">
      <c r="B17" s="14" t="inlineStr">
        <is>
          <t>Beach Cottage</t>
        </is>
      </c>
      <c r="C17" s="14" t="inlineStr">
        <is>
          <t>K. Smith</t>
        </is>
      </c>
      <c r="D17" s="14" t="inlineStr">
        <is>
          <t>Direct</t>
        </is>
      </c>
      <c r="E17" s="18" t="n">
        <v>46049</v>
      </c>
      <c r="F17" s="18" t="n">
        <v>46051</v>
      </c>
      <c r="G17" s="14" t="n">
        <v>1</v>
      </c>
      <c r="H17" s="60" t="n">
        <v>192</v>
      </c>
      <c r="I17" s="60" t="n">
        <v>95</v>
      </c>
      <c r="J17" s="60" t="n"/>
      <c r="K17" s="60" t="n"/>
      <c r="L17" s="33">
        <f>IF(OR(E17="",F17=""),"",MAX(0,F17-E17))</f>
        <v/>
      </c>
      <c r="M17" s="61">
        <f>IF(OR(E17="",F17=""),"",N(H17)*L17+N(I17)+N(J17))</f>
        <v/>
      </c>
      <c r="N17" s="61">
        <f>IF(OR(E17="",F17=""),"",IF(K17&lt;&gt;"",K17,(N(H17)*L17+N(I17))*IFERROR(VLOOKUP(D17,Settings!$F$11:$G$16,2,FALSE),0)))</f>
        <v/>
      </c>
      <c r="O17" s="62">
        <f>IF(OR(E17="",F17=""),"",M17-N17)</f>
        <v/>
      </c>
      <c r="P17" s="61">
        <f>IF(N(L17)=0,0,O17/L17)</f>
        <v/>
      </c>
      <c r="Q17" s="44">
        <f>IF(OR(E17="",F17=""),0,MAX(0,MIN(F17,DATE(Settings!$C$6,2,1))-MAX(E17,Q$5)))</f>
        <v/>
      </c>
      <c r="R17" s="44">
        <f>IF(OR(E17="",F17=""),0,MAX(0,MIN(F17,DATE(Settings!$C$6,3,1))-MAX(E17,R$5)))</f>
        <v/>
      </c>
      <c r="S17" s="44">
        <f>IF(OR(E17="",F17=""),0,MAX(0,MIN(F17,DATE(Settings!$C$6,4,1))-MAX(E17,S$5)))</f>
        <v/>
      </c>
      <c r="T17" s="44">
        <f>IF(OR(E17="",F17=""),0,MAX(0,MIN(F17,DATE(Settings!$C$6,5,1))-MAX(E17,T$5)))</f>
        <v/>
      </c>
      <c r="U17" s="44">
        <f>IF(OR(E17="",F17=""),0,MAX(0,MIN(F17,DATE(Settings!$C$6,6,1))-MAX(E17,U$5)))</f>
        <v/>
      </c>
      <c r="V17" s="44">
        <f>IF(OR(E17="",F17=""),0,MAX(0,MIN(F17,DATE(Settings!$C$6,7,1))-MAX(E17,V$5)))</f>
        <v/>
      </c>
      <c r="W17" s="44">
        <f>IF(OR(E17="",F17=""),0,MAX(0,MIN(F17,DATE(Settings!$C$6,8,1))-MAX(E17,W$5)))</f>
        <v/>
      </c>
      <c r="X17" s="44">
        <f>IF(OR(E17="",F17=""),0,MAX(0,MIN(F17,DATE(Settings!$C$6,9,1))-MAX(E17,X$5)))</f>
        <v/>
      </c>
      <c r="Y17" s="44">
        <f>IF(OR(E17="",F17=""),0,MAX(0,MIN(F17,DATE(Settings!$C$6,10,1))-MAX(E17,Y$5)))</f>
        <v/>
      </c>
      <c r="Z17" s="44">
        <f>IF(OR(E17="",F17=""),0,MAX(0,MIN(F17,DATE(Settings!$C$6,11,1))-MAX(E17,Z$5)))</f>
        <v/>
      </c>
      <c r="AA17" s="44">
        <f>IF(OR(E17="",F17=""),0,MAX(0,MIN(F17,DATE(Settings!$C$6,12,1))-MAX(E17,AA$5)))</f>
        <v/>
      </c>
      <c r="AB17" s="44">
        <f>IF(OR(E17="",F17=""),0,MAX(0,MIN(F17,DATE(Settings!$C$6,13,1))-MAX(E17,AB$5)))</f>
        <v/>
      </c>
      <c r="AC17" s="63">
        <f>IF(N(L17)=0,0,M17/L17)</f>
        <v/>
      </c>
    </row>
    <row r="18">
      <c r="B18" s="14" t="inlineStr">
        <is>
          <t>Downtown Loft</t>
        </is>
      </c>
      <c r="C18" s="14" t="inlineStr">
        <is>
          <t>M. Rossi</t>
        </is>
      </c>
      <c r="D18" s="14" t="inlineStr">
        <is>
          <t>Airbnb</t>
        </is>
      </c>
      <c r="E18" s="18" t="n">
        <v>46052</v>
      </c>
      <c r="F18" s="18" t="n">
        <v>46054</v>
      </c>
      <c r="G18" s="14" t="n">
        <v>3</v>
      </c>
      <c r="H18" s="60" t="n">
        <v>134</v>
      </c>
      <c r="I18" s="60" t="n">
        <v>70</v>
      </c>
      <c r="J18" s="60" t="n"/>
      <c r="K18" s="60" t="n"/>
      <c r="L18" s="33">
        <f>IF(OR(E18="",F18=""),"",MAX(0,F18-E18))</f>
        <v/>
      </c>
      <c r="M18" s="61">
        <f>IF(OR(E18="",F18=""),"",N(H18)*L18+N(I18)+N(J18))</f>
        <v/>
      </c>
      <c r="N18" s="61">
        <f>IF(OR(E18="",F18=""),"",IF(K18&lt;&gt;"",K18,(N(H18)*L18+N(I18))*IFERROR(VLOOKUP(D18,Settings!$F$11:$G$16,2,FALSE),0)))</f>
        <v/>
      </c>
      <c r="O18" s="62">
        <f>IF(OR(E18="",F18=""),"",M18-N18)</f>
        <v/>
      </c>
      <c r="P18" s="61">
        <f>IF(N(L18)=0,0,O18/L18)</f>
        <v/>
      </c>
      <c r="Q18" s="44">
        <f>IF(OR(E18="",F18=""),0,MAX(0,MIN(F18,DATE(Settings!$C$6,2,1))-MAX(E18,Q$5)))</f>
        <v/>
      </c>
      <c r="R18" s="44">
        <f>IF(OR(E18="",F18=""),0,MAX(0,MIN(F18,DATE(Settings!$C$6,3,1))-MAX(E18,R$5)))</f>
        <v/>
      </c>
      <c r="S18" s="44">
        <f>IF(OR(E18="",F18=""),0,MAX(0,MIN(F18,DATE(Settings!$C$6,4,1))-MAX(E18,S$5)))</f>
        <v/>
      </c>
      <c r="T18" s="44">
        <f>IF(OR(E18="",F18=""),0,MAX(0,MIN(F18,DATE(Settings!$C$6,5,1))-MAX(E18,T$5)))</f>
        <v/>
      </c>
      <c r="U18" s="44">
        <f>IF(OR(E18="",F18=""),0,MAX(0,MIN(F18,DATE(Settings!$C$6,6,1))-MAX(E18,U$5)))</f>
        <v/>
      </c>
      <c r="V18" s="44">
        <f>IF(OR(E18="",F18=""),0,MAX(0,MIN(F18,DATE(Settings!$C$6,7,1))-MAX(E18,V$5)))</f>
        <v/>
      </c>
      <c r="W18" s="44">
        <f>IF(OR(E18="",F18=""),0,MAX(0,MIN(F18,DATE(Settings!$C$6,8,1))-MAX(E18,W$5)))</f>
        <v/>
      </c>
      <c r="X18" s="44">
        <f>IF(OR(E18="",F18=""),0,MAX(0,MIN(F18,DATE(Settings!$C$6,9,1))-MAX(E18,X$5)))</f>
        <v/>
      </c>
      <c r="Y18" s="44">
        <f>IF(OR(E18="",F18=""),0,MAX(0,MIN(F18,DATE(Settings!$C$6,10,1))-MAX(E18,Y$5)))</f>
        <v/>
      </c>
      <c r="Z18" s="44">
        <f>IF(OR(E18="",F18=""),0,MAX(0,MIN(F18,DATE(Settings!$C$6,11,1))-MAX(E18,Z$5)))</f>
        <v/>
      </c>
      <c r="AA18" s="44">
        <f>IF(OR(E18="",F18=""),0,MAX(0,MIN(F18,DATE(Settings!$C$6,12,1))-MAX(E18,AA$5)))</f>
        <v/>
      </c>
      <c r="AB18" s="44">
        <f>IF(OR(E18="",F18=""),0,MAX(0,MIN(F18,DATE(Settings!$C$6,13,1))-MAX(E18,AB$5)))</f>
        <v/>
      </c>
      <c r="AC18" s="63">
        <f>IF(N(L18)=0,0,M18/L18)</f>
        <v/>
      </c>
    </row>
    <row r="19">
      <c r="B19" s="14" t="inlineStr">
        <is>
          <t>Beach Cottage</t>
        </is>
      </c>
      <c r="C19" s="14" t="inlineStr">
        <is>
          <t>M. Rossi</t>
        </is>
      </c>
      <c r="D19" s="14" t="inlineStr">
        <is>
          <t>Airbnb</t>
        </is>
      </c>
      <c r="E19" s="18" t="n">
        <v>46053</v>
      </c>
      <c r="F19" s="18" t="n">
        <v>46055</v>
      </c>
      <c r="G19" s="14" t="n">
        <v>4</v>
      </c>
      <c r="H19" s="60" t="n">
        <v>196</v>
      </c>
      <c r="I19" s="60" t="n">
        <v>95</v>
      </c>
      <c r="J19" s="60" t="n"/>
      <c r="K19" s="60" t="n"/>
      <c r="L19" s="33">
        <f>IF(OR(E19="",F19=""),"",MAX(0,F19-E19))</f>
        <v/>
      </c>
      <c r="M19" s="61">
        <f>IF(OR(E19="",F19=""),"",N(H19)*L19+N(I19)+N(J19))</f>
        <v/>
      </c>
      <c r="N19" s="61">
        <f>IF(OR(E19="",F19=""),"",IF(K19&lt;&gt;"",K19,(N(H19)*L19+N(I19))*IFERROR(VLOOKUP(D19,Settings!$F$11:$G$16,2,FALSE),0)))</f>
        <v/>
      </c>
      <c r="O19" s="62">
        <f>IF(OR(E19="",F19=""),"",M19-N19)</f>
        <v/>
      </c>
      <c r="P19" s="61">
        <f>IF(N(L19)=0,0,O19/L19)</f>
        <v/>
      </c>
      <c r="Q19" s="44">
        <f>IF(OR(E19="",F19=""),0,MAX(0,MIN(F19,DATE(Settings!$C$6,2,1))-MAX(E19,Q$5)))</f>
        <v/>
      </c>
      <c r="R19" s="44">
        <f>IF(OR(E19="",F19=""),0,MAX(0,MIN(F19,DATE(Settings!$C$6,3,1))-MAX(E19,R$5)))</f>
        <v/>
      </c>
      <c r="S19" s="44">
        <f>IF(OR(E19="",F19=""),0,MAX(0,MIN(F19,DATE(Settings!$C$6,4,1))-MAX(E19,S$5)))</f>
        <v/>
      </c>
      <c r="T19" s="44">
        <f>IF(OR(E19="",F19=""),0,MAX(0,MIN(F19,DATE(Settings!$C$6,5,1))-MAX(E19,T$5)))</f>
        <v/>
      </c>
      <c r="U19" s="44">
        <f>IF(OR(E19="",F19=""),0,MAX(0,MIN(F19,DATE(Settings!$C$6,6,1))-MAX(E19,U$5)))</f>
        <v/>
      </c>
      <c r="V19" s="44">
        <f>IF(OR(E19="",F19=""),0,MAX(0,MIN(F19,DATE(Settings!$C$6,7,1))-MAX(E19,V$5)))</f>
        <v/>
      </c>
      <c r="W19" s="44">
        <f>IF(OR(E19="",F19=""),0,MAX(0,MIN(F19,DATE(Settings!$C$6,8,1))-MAX(E19,W$5)))</f>
        <v/>
      </c>
      <c r="X19" s="44">
        <f>IF(OR(E19="",F19=""),0,MAX(0,MIN(F19,DATE(Settings!$C$6,9,1))-MAX(E19,X$5)))</f>
        <v/>
      </c>
      <c r="Y19" s="44">
        <f>IF(OR(E19="",F19=""),0,MAX(0,MIN(F19,DATE(Settings!$C$6,10,1))-MAX(E19,Y$5)))</f>
        <v/>
      </c>
      <c r="Z19" s="44">
        <f>IF(OR(E19="",F19=""),0,MAX(0,MIN(F19,DATE(Settings!$C$6,11,1))-MAX(E19,Z$5)))</f>
        <v/>
      </c>
      <c r="AA19" s="44">
        <f>IF(OR(E19="",F19=""),0,MAX(0,MIN(F19,DATE(Settings!$C$6,12,1))-MAX(E19,AA$5)))</f>
        <v/>
      </c>
      <c r="AB19" s="44">
        <f>IF(OR(E19="",F19=""),0,MAX(0,MIN(F19,DATE(Settings!$C$6,13,1))-MAX(E19,AB$5)))</f>
        <v/>
      </c>
      <c r="AC19" s="63">
        <f>IF(N(L19)=0,0,M19/L19)</f>
        <v/>
      </c>
    </row>
    <row r="20">
      <c r="B20" s="14" t="inlineStr">
        <is>
          <t>Beach Cottage</t>
        </is>
      </c>
      <c r="C20" s="14" t="inlineStr">
        <is>
          <t>A. Novak</t>
        </is>
      </c>
      <c r="D20" s="14" t="inlineStr">
        <is>
          <t>Vrbo</t>
        </is>
      </c>
      <c r="E20" s="18" t="n">
        <v>46055</v>
      </c>
      <c r="F20" s="18" t="n">
        <v>46057</v>
      </c>
      <c r="G20" s="14" t="n">
        <v>2</v>
      </c>
      <c r="H20" s="60" t="n">
        <v>181</v>
      </c>
      <c r="I20" s="60" t="n">
        <v>95</v>
      </c>
      <c r="J20" s="60" t="n"/>
      <c r="K20" s="60" t="n"/>
      <c r="L20" s="33">
        <f>IF(OR(E20="",F20=""),"",MAX(0,F20-E20))</f>
        <v/>
      </c>
      <c r="M20" s="61">
        <f>IF(OR(E20="",F20=""),"",N(H20)*L20+N(I20)+N(J20))</f>
        <v/>
      </c>
      <c r="N20" s="61">
        <f>IF(OR(E20="",F20=""),"",IF(K20&lt;&gt;"",K20,(N(H20)*L20+N(I20))*IFERROR(VLOOKUP(D20,Settings!$F$11:$G$16,2,FALSE),0)))</f>
        <v/>
      </c>
      <c r="O20" s="62">
        <f>IF(OR(E20="",F20=""),"",M20-N20)</f>
        <v/>
      </c>
      <c r="P20" s="61">
        <f>IF(N(L20)=0,0,O20/L20)</f>
        <v/>
      </c>
      <c r="Q20" s="44">
        <f>IF(OR(E20="",F20=""),0,MAX(0,MIN(F20,DATE(Settings!$C$6,2,1))-MAX(E20,Q$5)))</f>
        <v/>
      </c>
      <c r="R20" s="44">
        <f>IF(OR(E20="",F20=""),0,MAX(0,MIN(F20,DATE(Settings!$C$6,3,1))-MAX(E20,R$5)))</f>
        <v/>
      </c>
      <c r="S20" s="44">
        <f>IF(OR(E20="",F20=""),0,MAX(0,MIN(F20,DATE(Settings!$C$6,4,1))-MAX(E20,S$5)))</f>
        <v/>
      </c>
      <c r="T20" s="44">
        <f>IF(OR(E20="",F20=""),0,MAX(0,MIN(F20,DATE(Settings!$C$6,5,1))-MAX(E20,T$5)))</f>
        <v/>
      </c>
      <c r="U20" s="44">
        <f>IF(OR(E20="",F20=""),0,MAX(0,MIN(F20,DATE(Settings!$C$6,6,1))-MAX(E20,U$5)))</f>
        <v/>
      </c>
      <c r="V20" s="44">
        <f>IF(OR(E20="",F20=""),0,MAX(0,MIN(F20,DATE(Settings!$C$6,7,1))-MAX(E20,V$5)))</f>
        <v/>
      </c>
      <c r="W20" s="44">
        <f>IF(OR(E20="",F20=""),0,MAX(0,MIN(F20,DATE(Settings!$C$6,8,1))-MAX(E20,W$5)))</f>
        <v/>
      </c>
      <c r="X20" s="44">
        <f>IF(OR(E20="",F20=""),0,MAX(0,MIN(F20,DATE(Settings!$C$6,9,1))-MAX(E20,X$5)))</f>
        <v/>
      </c>
      <c r="Y20" s="44">
        <f>IF(OR(E20="",F20=""),0,MAX(0,MIN(F20,DATE(Settings!$C$6,10,1))-MAX(E20,Y$5)))</f>
        <v/>
      </c>
      <c r="Z20" s="44">
        <f>IF(OR(E20="",F20=""),0,MAX(0,MIN(F20,DATE(Settings!$C$6,11,1))-MAX(E20,Z$5)))</f>
        <v/>
      </c>
      <c r="AA20" s="44">
        <f>IF(OR(E20="",F20=""),0,MAX(0,MIN(F20,DATE(Settings!$C$6,12,1))-MAX(E20,AA$5)))</f>
        <v/>
      </c>
      <c r="AB20" s="44">
        <f>IF(OR(E20="",F20=""),0,MAX(0,MIN(F20,DATE(Settings!$C$6,13,1))-MAX(E20,AB$5)))</f>
        <v/>
      </c>
      <c r="AC20" s="63">
        <f>IF(N(L20)=0,0,M20/L20)</f>
        <v/>
      </c>
    </row>
    <row r="21">
      <c r="B21" s="14" t="inlineStr">
        <is>
          <t>Downtown Loft</t>
        </is>
      </c>
      <c r="C21" s="14" t="inlineStr">
        <is>
          <t>M. Rossi</t>
        </is>
      </c>
      <c r="D21" s="14" t="inlineStr">
        <is>
          <t>Booking.com</t>
        </is>
      </c>
      <c r="E21" s="18" t="n">
        <v>46055</v>
      </c>
      <c r="F21" s="18" t="n">
        <v>46057</v>
      </c>
      <c r="G21" s="14" t="n">
        <v>3</v>
      </c>
      <c r="H21" s="60" t="n">
        <v>136</v>
      </c>
      <c r="I21" s="60" t="n">
        <v>70</v>
      </c>
      <c r="J21" s="60" t="n"/>
      <c r="K21" s="60" t="n"/>
      <c r="L21" s="33">
        <f>IF(OR(E21="",F21=""),"",MAX(0,F21-E21))</f>
        <v/>
      </c>
      <c r="M21" s="61">
        <f>IF(OR(E21="",F21=""),"",N(H21)*L21+N(I21)+N(J21))</f>
        <v/>
      </c>
      <c r="N21" s="61">
        <f>IF(OR(E21="",F21=""),"",IF(K21&lt;&gt;"",K21,(N(H21)*L21+N(I21))*IFERROR(VLOOKUP(D21,Settings!$F$11:$G$16,2,FALSE),0)))</f>
        <v/>
      </c>
      <c r="O21" s="62">
        <f>IF(OR(E21="",F21=""),"",M21-N21)</f>
        <v/>
      </c>
      <c r="P21" s="61">
        <f>IF(N(L21)=0,0,O21/L21)</f>
        <v/>
      </c>
      <c r="Q21" s="44">
        <f>IF(OR(E21="",F21=""),0,MAX(0,MIN(F21,DATE(Settings!$C$6,2,1))-MAX(E21,Q$5)))</f>
        <v/>
      </c>
      <c r="R21" s="44">
        <f>IF(OR(E21="",F21=""),0,MAX(0,MIN(F21,DATE(Settings!$C$6,3,1))-MAX(E21,R$5)))</f>
        <v/>
      </c>
      <c r="S21" s="44">
        <f>IF(OR(E21="",F21=""),0,MAX(0,MIN(F21,DATE(Settings!$C$6,4,1))-MAX(E21,S$5)))</f>
        <v/>
      </c>
      <c r="T21" s="44">
        <f>IF(OR(E21="",F21=""),0,MAX(0,MIN(F21,DATE(Settings!$C$6,5,1))-MAX(E21,T$5)))</f>
        <v/>
      </c>
      <c r="U21" s="44">
        <f>IF(OR(E21="",F21=""),0,MAX(0,MIN(F21,DATE(Settings!$C$6,6,1))-MAX(E21,U$5)))</f>
        <v/>
      </c>
      <c r="V21" s="44">
        <f>IF(OR(E21="",F21=""),0,MAX(0,MIN(F21,DATE(Settings!$C$6,7,1))-MAX(E21,V$5)))</f>
        <v/>
      </c>
      <c r="W21" s="44">
        <f>IF(OR(E21="",F21=""),0,MAX(0,MIN(F21,DATE(Settings!$C$6,8,1))-MAX(E21,W$5)))</f>
        <v/>
      </c>
      <c r="X21" s="44">
        <f>IF(OR(E21="",F21=""),0,MAX(0,MIN(F21,DATE(Settings!$C$6,9,1))-MAX(E21,X$5)))</f>
        <v/>
      </c>
      <c r="Y21" s="44">
        <f>IF(OR(E21="",F21=""),0,MAX(0,MIN(F21,DATE(Settings!$C$6,10,1))-MAX(E21,Y$5)))</f>
        <v/>
      </c>
      <c r="Z21" s="44">
        <f>IF(OR(E21="",F21=""),0,MAX(0,MIN(F21,DATE(Settings!$C$6,11,1))-MAX(E21,Z$5)))</f>
        <v/>
      </c>
      <c r="AA21" s="44">
        <f>IF(OR(E21="",F21=""),0,MAX(0,MIN(F21,DATE(Settings!$C$6,12,1))-MAX(E21,AA$5)))</f>
        <v/>
      </c>
      <c r="AB21" s="44">
        <f>IF(OR(E21="",F21=""),0,MAX(0,MIN(F21,DATE(Settings!$C$6,13,1))-MAX(E21,AB$5)))</f>
        <v/>
      </c>
      <c r="AC21" s="63">
        <f>IF(N(L21)=0,0,M21/L21)</f>
        <v/>
      </c>
    </row>
    <row r="22">
      <c r="B22" s="14" t="inlineStr">
        <is>
          <t>Downtown Loft</t>
        </is>
      </c>
      <c r="C22" s="14" t="inlineStr">
        <is>
          <t>S. Patel</t>
        </is>
      </c>
      <c r="D22" s="14" t="inlineStr">
        <is>
          <t>Booking.com</t>
        </is>
      </c>
      <c r="E22" s="18" t="n">
        <v>46057</v>
      </c>
      <c r="F22" s="18" t="n">
        <v>46059</v>
      </c>
      <c r="G22" s="14" t="n">
        <v>2</v>
      </c>
      <c r="H22" s="60" t="n">
        <v>145</v>
      </c>
      <c r="I22" s="60" t="n">
        <v>70</v>
      </c>
      <c r="J22" s="60" t="n"/>
      <c r="K22" s="60" t="n"/>
      <c r="L22" s="33">
        <f>IF(OR(E22="",F22=""),"",MAX(0,F22-E22))</f>
        <v/>
      </c>
      <c r="M22" s="61">
        <f>IF(OR(E22="",F22=""),"",N(H22)*L22+N(I22)+N(J22))</f>
        <v/>
      </c>
      <c r="N22" s="61">
        <f>IF(OR(E22="",F22=""),"",IF(K22&lt;&gt;"",K22,(N(H22)*L22+N(I22))*IFERROR(VLOOKUP(D22,Settings!$F$11:$G$16,2,FALSE),0)))</f>
        <v/>
      </c>
      <c r="O22" s="62">
        <f>IF(OR(E22="",F22=""),"",M22-N22)</f>
        <v/>
      </c>
      <c r="P22" s="61">
        <f>IF(N(L22)=0,0,O22/L22)</f>
        <v/>
      </c>
      <c r="Q22" s="44">
        <f>IF(OR(E22="",F22=""),0,MAX(0,MIN(F22,DATE(Settings!$C$6,2,1))-MAX(E22,Q$5)))</f>
        <v/>
      </c>
      <c r="R22" s="44">
        <f>IF(OR(E22="",F22=""),0,MAX(0,MIN(F22,DATE(Settings!$C$6,3,1))-MAX(E22,R$5)))</f>
        <v/>
      </c>
      <c r="S22" s="44">
        <f>IF(OR(E22="",F22=""),0,MAX(0,MIN(F22,DATE(Settings!$C$6,4,1))-MAX(E22,S$5)))</f>
        <v/>
      </c>
      <c r="T22" s="44">
        <f>IF(OR(E22="",F22=""),0,MAX(0,MIN(F22,DATE(Settings!$C$6,5,1))-MAX(E22,T$5)))</f>
        <v/>
      </c>
      <c r="U22" s="44">
        <f>IF(OR(E22="",F22=""),0,MAX(0,MIN(F22,DATE(Settings!$C$6,6,1))-MAX(E22,U$5)))</f>
        <v/>
      </c>
      <c r="V22" s="44">
        <f>IF(OR(E22="",F22=""),0,MAX(0,MIN(F22,DATE(Settings!$C$6,7,1))-MAX(E22,V$5)))</f>
        <v/>
      </c>
      <c r="W22" s="44">
        <f>IF(OR(E22="",F22=""),0,MAX(0,MIN(F22,DATE(Settings!$C$6,8,1))-MAX(E22,W$5)))</f>
        <v/>
      </c>
      <c r="X22" s="44">
        <f>IF(OR(E22="",F22=""),0,MAX(0,MIN(F22,DATE(Settings!$C$6,9,1))-MAX(E22,X$5)))</f>
        <v/>
      </c>
      <c r="Y22" s="44">
        <f>IF(OR(E22="",F22=""),0,MAX(0,MIN(F22,DATE(Settings!$C$6,10,1))-MAX(E22,Y$5)))</f>
        <v/>
      </c>
      <c r="Z22" s="44">
        <f>IF(OR(E22="",F22=""),0,MAX(0,MIN(F22,DATE(Settings!$C$6,11,1))-MAX(E22,Z$5)))</f>
        <v/>
      </c>
      <c r="AA22" s="44">
        <f>IF(OR(E22="",F22=""),0,MAX(0,MIN(F22,DATE(Settings!$C$6,12,1))-MAX(E22,AA$5)))</f>
        <v/>
      </c>
      <c r="AB22" s="44">
        <f>IF(OR(E22="",F22=""),0,MAX(0,MIN(F22,DATE(Settings!$C$6,13,1))-MAX(E22,AB$5)))</f>
        <v/>
      </c>
      <c r="AC22" s="63">
        <f>IF(N(L22)=0,0,M22/L22)</f>
        <v/>
      </c>
    </row>
    <row r="23">
      <c r="B23" s="14" t="inlineStr">
        <is>
          <t>Downtown Loft</t>
        </is>
      </c>
      <c r="C23" s="14" t="inlineStr">
        <is>
          <t>M. Rossi</t>
        </is>
      </c>
      <c r="D23" s="14" t="inlineStr">
        <is>
          <t>Direct</t>
        </is>
      </c>
      <c r="E23" s="18" t="n">
        <v>46060</v>
      </c>
      <c r="F23" s="18" t="n">
        <v>46064</v>
      </c>
      <c r="G23" s="14" t="n">
        <v>1</v>
      </c>
      <c r="H23" s="60" t="n">
        <v>145</v>
      </c>
      <c r="I23" s="60" t="n">
        <v>70</v>
      </c>
      <c r="J23" s="60" t="n"/>
      <c r="K23" s="60" t="n"/>
      <c r="L23" s="33">
        <f>IF(OR(E23="",F23=""),"",MAX(0,F23-E23))</f>
        <v/>
      </c>
      <c r="M23" s="61">
        <f>IF(OR(E23="",F23=""),"",N(H23)*L23+N(I23)+N(J23))</f>
        <v/>
      </c>
      <c r="N23" s="61">
        <f>IF(OR(E23="",F23=""),"",IF(K23&lt;&gt;"",K23,(N(H23)*L23+N(I23))*IFERROR(VLOOKUP(D23,Settings!$F$11:$G$16,2,FALSE),0)))</f>
        <v/>
      </c>
      <c r="O23" s="62">
        <f>IF(OR(E23="",F23=""),"",M23-N23)</f>
        <v/>
      </c>
      <c r="P23" s="61">
        <f>IF(N(L23)=0,0,O23/L23)</f>
        <v/>
      </c>
      <c r="Q23" s="44">
        <f>IF(OR(E23="",F23=""),0,MAX(0,MIN(F23,DATE(Settings!$C$6,2,1))-MAX(E23,Q$5)))</f>
        <v/>
      </c>
      <c r="R23" s="44">
        <f>IF(OR(E23="",F23=""),0,MAX(0,MIN(F23,DATE(Settings!$C$6,3,1))-MAX(E23,R$5)))</f>
        <v/>
      </c>
      <c r="S23" s="44">
        <f>IF(OR(E23="",F23=""),0,MAX(0,MIN(F23,DATE(Settings!$C$6,4,1))-MAX(E23,S$5)))</f>
        <v/>
      </c>
      <c r="T23" s="44">
        <f>IF(OR(E23="",F23=""),0,MAX(0,MIN(F23,DATE(Settings!$C$6,5,1))-MAX(E23,T$5)))</f>
        <v/>
      </c>
      <c r="U23" s="44">
        <f>IF(OR(E23="",F23=""),0,MAX(0,MIN(F23,DATE(Settings!$C$6,6,1))-MAX(E23,U$5)))</f>
        <v/>
      </c>
      <c r="V23" s="44">
        <f>IF(OR(E23="",F23=""),0,MAX(0,MIN(F23,DATE(Settings!$C$6,7,1))-MAX(E23,V$5)))</f>
        <v/>
      </c>
      <c r="W23" s="44">
        <f>IF(OR(E23="",F23=""),0,MAX(0,MIN(F23,DATE(Settings!$C$6,8,1))-MAX(E23,W$5)))</f>
        <v/>
      </c>
      <c r="X23" s="44">
        <f>IF(OR(E23="",F23=""),0,MAX(0,MIN(F23,DATE(Settings!$C$6,9,1))-MAX(E23,X$5)))</f>
        <v/>
      </c>
      <c r="Y23" s="44">
        <f>IF(OR(E23="",F23=""),0,MAX(0,MIN(F23,DATE(Settings!$C$6,10,1))-MAX(E23,Y$5)))</f>
        <v/>
      </c>
      <c r="Z23" s="44">
        <f>IF(OR(E23="",F23=""),0,MAX(0,MIN(F23,DATE(Settings!$C$6,11,1))-MAX(E23,Z$5)))</f>
        <v/>
      </c>
      <c r="AA23" s="44">
        <f>IF(OR(E23="",F23=""),0,MAX(0,MIN(F23,DATE(Settings!$C$6,12,1))-MAX(E23,AA$5)))</f>
        <v/>
      </c>
      <c r="AB23" s="44">
        <f>IF(OR(E23="",F23=""),0,MAX(0,MIN(F23,DATE(Settings!$C$6,13,1))-MAX(E23,AB$5)))</f>
        <v/>
      </c>
      <c r="AC23" s="63">
        <f>IF(N(L23)=0,0,M23/L23)</f>
        <v/>
      </c>
    </row>
    <row r="24">
      <c r="B24" s="14" t="inlineStr">
        <is>
          <t>Beach Cottage</t>
        </is>
      </c>
      <c r="C24" s="14" t="inlineStr">
        <is>
          <t>S. Patel</t>
        </is>
      </c>
      <c r="D24" s="14" t="inlineStr">
        <is>
          <t>Direct</t>
        </is>
      </c>
      <c r="E24" s="18" t="n">
        <v>46061</v>
      </c>
      <c r="F24" s="18" t="n">
        <v>46066</v>
      </c>
      <c r="G24" s="14" t="n">
        <v>1</v>
      </c>
      <c r="H24" s="60" t="n">
        <v>199</v>
      </c>
      <c r="I24" s="60" t="n">
        <v>95</v>
      </c>
      <c r="J24" s="60" t="n"/>
      <c r="K24" s="60" t="n"/>
      <c r="L24" s="33">
        <f>IF(OR(E24="",F24=""),"",MAX(0,F24-E24))</f>
        <v/>
      </c>
      <c r="M24" s="61">
        <f>IF(OR(E24="",F24=""),"",N(H24)*L24+N(I24)+N(J24))</f>
        <v/>
      </c>
      <c r="N24" s="61">
        <f>IF(OR(E24="",F24=""),"",IF(K24&lt;&gt;"",K24,(N(H24)*L24+N(I24))*IFERROR(VLOOKUP(D24,Settings!$F$11:$G$16,2,FALSE),0)))</f>
        <v/>
      </c>
      <c r="O24" s="62">
        <f>IF(OR(E24="",F24=""),"",M24-N24)</f>
        <v/>
      </c>
      <c r="P24" s="61">
        <f>IF(N(L24)=0,0,O24/L24)</f>
        <v/>
      </c>
      <c r="Q24" s="44">
        <f>IF(OR(E24="",F24=""),0,MAX(0,MIN(F24,DATE(Settings!$C$6,2,1))-MAX(E24,Q$5)))</f>
        <v/>
      </c>
      <c r="R24" s="44">
        <f>IF(OR(E24="",F24=""),0,MAX(0,MIN(F24,DATE(Settings!$C$6,3,1))-MAX(E24,R$5)))</f>
        <v/>
      </c>
      <c r="S24" s="44">
        <f>IF(OR(E24="",F24=""),0,MAX(0,MIN(F24,DATE(Settings!$C$6,4,1))-MAX(E24,S$5)))</f>
        <v/>
      </c>
      <c r="T24" s="44">
        <f>IF(OR(E24="",F24=""),0,MAX(0,MIN(F24,DATE(Settings!$C$6,5,1))-MAX(E24,T$5)))</f>
        <v/>
      </c>
      <c r="U24" s="44">
        <f>IF(OR(E24="",F24=""),0,MAX(0,MIN(F24,DATE(Settings!$C$6,6,1))-MAX(E24,U$5)))</f>
        <v/>
      </c>
      <c r="V24" s="44">
        <f>IF(OR(E24="",F24=""),0,MAX(0,MIN(F24,DATE(Settings!$C$6,7,1))-MAX(E24,V$5)))</f>
        <v/>
      </c>
      <c r="W24" s="44">
        <f>IF(OR(E24="",F24=""),0,MAX(0,MIN(F24,DATE(Settings!$C$6,8,1))-MAX(E24,W$5)))</f>
        <v/>
      </c>
      <c r="X24" s="44">
        <f>IF(OR(E24="",F24=""),0,MAX(0,MIN(F24,DATE(Settings!$C$6,9,1))-MAX(E24,X$5)))</f>
        <v/>
      </c>
      <c r="Y24" s="44">
        <f>IF(OR(E24="",F24=""),0,MAX(0,MIN(F24,DATE(Settings!$C$6,10,1))-MAX(E24,Y$5)))</f>
        <v/>
      </c>
      <c r="Z24" s="44">
        <f>IF(OR(E24="",F24=""),0,MAX(0,MIN(F24,DATE(Settings!$C$6,11,1))-MAX(E24,Z$5)))</f>
        <v/>
      </c>
      <c r="AA24" s="44">
        <f>IF(OR(E24="",F24=""),0,MAX(0,MIN(F24,DATE(Settings!$C$6,12,1))-MAX(E24,AA$5)))</f>
        <v/>
      </c>
      <c r="AB24" s="44">
        <f>IF(OR(E24="",F24=""),0,MAX(0,MIN(F24,DATE(Settings!$C$6,13,1))-MAX(E24,AB$5)))</f>
        <v/>
      </c>
      <c r="AC24" s="63">
        <f>IF(N(L24)=0,0,M24/L24)</f>
        <v/>
      </c>
    </row>
    <row r="25">
      <c r="B25" s="14" t="inlineStr">
        <is>
          <t>Beach Cottage</t>
        </is>
      </c>
      <c r="C25" s="14" t="inlineStr">
        <is>
          <t>J. Chen</t>
        </is>
      </c>
      <c r="D25" s="14" t="inlineStr">
        <is>
          <t>Airbnb</t>
        </is>
      </c>
      <c r="E25" s="18" t="n">
        <v>46066</v>
      </c>
      <c r="F25" s="18" t="n">
        <v>46073</v>
      </c>
      <c r="G25" s="14" t="n">
        <v>1</v>
      </c>
      <c r="H25" s="60" t="n">
        <v>191</v>
      </c>
      <c r="I25" s="60" t="n">
        <v>95</v>
      </c>
      <c r="J25" s="60" t="n"/>
      <c r="K25" s="60" t="n"/>
      <c r="L25" s="33">
        <f>IF(OR(E25="",F25=""),"",MAX(0,F25-E25))</f>
        <v/>
      </c>
      <c r="M25" s="61">
        <f>IF(OR(E25="",F25=""),"",N(H25)*L25+N(I25)+N(J25))</f>
        <v/>
      </c>
      <c r="N25" s="61">
        <f>IF(OR(E25="",F25=""),"",IF(K25&lt;&gt;"",K25,(N(H25)*L25+N(I25))*IFERROR(VLOOKUP(D25,Settings!$F$11:$G$16,2,FALSE),0)))</f>
        <v/>
      </c>
      <c r="O25" s="62">
        <f>IF(OR(E25="",F25=""),"",M25-N25)</f>
        <v/>
      </c>
      <c r="P25" s="61">
        <f>IF(N(L25)=0,0,O25/L25)</f>
        <v/>
      </c>
      <c r="Q25" s="44">
        <f>IF(OR(E25="",F25=""),0,MAX(0,MIN(F25,DATE(Settings!$C$6,2,1))-MAX(E25,Q$5)))</f>
        <v/>
      </c>
      <c r="R25" s="44">
        <f>IF(OR(E25="",F25=""),0,MAX(0,MIN(F25,DATE(Settings!$C$6,3,1))-MAX(E25,R$5)))</f>
        <v/>
      </c>
      <c r="S25" s="44">
        <f>IF(OR(E25="",F25=""),0,MAX(0,MIN(F25,DATE(Settings!$C$6,4,1))-MAX(E25,S$5)))</f>
        <v/>
      </c>
      <c r="T25" s="44">
        <f>IF(OR(E25="",F25=""),0,MAX(0,MIN(F25,DATE(Settings!$C$6,5,1))-MAX(E25,T$5)))</f>
        <v/>
      </c>
      <c r="U25" s="44">
        <f>IF(OR(E25="",F25=""),0,MAX(0,MIN(F25,DATE(Settings!$C$6,6,1))-MAX(E25,U$5)))</f>
        <v/>
      </c>
      <c r="V25" s="44">
        <f>IF(OR(E25="",F25=""),0,MAX(0,MIN(F25,DATE(Settings!$C$6,7,1))-MAX(E25,V$5)))</f>
        <v/>
      </c>
      <c r="W25" s="44">
        <f>IF(OR(E25="",F25=""),0,MAX(0,MIN(F25,DATE(Settings!$C$6,8,1))-MAX(E25,W$5)))</f>
        <v/>
      </c>
      <c r="X25" s="44">
        <f>IF(OR(E25="",F25=""),0,MAX(0,MIN(F25,DATE(Settings!$C$6,9,1))-MAX(E25,X$5)))</f>
        <v/>
      </c>
      <c r="Y25" s="44">
        <f>IF(OR(E25="",F25=""),0,MAX(0,MIN(F25,DATE(Settings!$C$6,10,1))-MAX(E25,Y$5)))</f>
        <v/>
      </c>
      <c r="Z25" s="44">
        <f>IF(OR(E25="",F25=""),0,MAX(0,MIN(F25,DATE(Settings!$C$6,11,1))-MAX(E25,Z$5)))</f>
        <v/>
      </c>
      <c r="AA25" s="44">
        <f>IF(OR(E25="",F25=""),0,MAX(0,MIN(F25,DATE(Settings!$C$6,12,1))-MAX(E25,AA$5)))</f>
        <v/>
      </c>
      <c r="AB25" s="44">
        <f>IF(OR(E25="",F25=""),0,MAX(0,MIN(F25,DATE(Settings!$C$6,13,1))-MAX(E25,AB$5)))</f>
        <v/>
      </c>
      <c r="AC25" s="63">
        <f>IF(N(L25)=0,0,M25/L25)</f>
        <v/>
      </c>
    </row>
    <row r="26">
      <c r="B26" s="14" t="inlineStr">
        <is>
          <t>Downtown Loft</t>
        </is>
      </c>
      <c r="C26" s="14" t="inlineStr">
        <is>
          <t>R. Silva</t>
        </is>
      </c>
      <c r="D26" s="14" t="inlineStr">
        <is>
          <t>Airbnb</t>
        </is>
      </c>
      <c r="E26" s="18" t="n">
        <v>46066</v>
      </c>
      <c r="F26" s="18" t="n">
        <v>46068</v>
      </c>
      <c r="G26" s="14" t="n">
        <v>4</v>
      </c>
      <c r="H26" s="60" t="n">
        <v>126</v>
      </c>
      <c r="I26" s="60" t="n">
        <v>70</v>
      </c>
      <c r="J26" s="60" t="n"/>
      <c r="K26" s="60" t="n"/>
      <c r="L26" s="33">
        <f>IF(OR(E26="",F26=""),"",MAX(0,F26-E26))</f>
        <v/>
      </c>
      <c r="M26" s="61">
        <f>IF(OR(E26="",F26=""),"",N(H26)*L26+N(I26)+N(J26))</f>
        <v/>
      </c>
      <c r="N26" s="61">
        <f>IF(OR(E26="",F26=""),"",IF(K26&lt;&gt;"",K26,(N(H26)*L26+N(I26))*IFERROR(VLOOKUP(D26,Settings!$F$11:$G$16,2,FALSE),0)))</f>
        <v/>
      </c>
      <c r="O26" s="62">
        <f>IF(OR(E26="",F26=""),"",M26-N26)</f>
        <v/>
      </c>
      <c r="P26" s="61">
        <f>IF(N(L26)=0,0,O26/L26)</f>
        <v/>
      </c>
      <c r="Q26" s="44">
        <f>IF(OR(E26="",F26=""),0,MAX(0,MIN(F26,DATE(Settings!$C$6,2,1))-MAX(E26,Q$5)))</f>
        <v/>
      </c>
      <c r="R26" s="44">
        <f>IF(OR(E26="",F26=""),0,MAX(0,MIN(F26,DATE(Settings!$C$6,3,1))-MAX(E26,R$5)))</f>
        <v/>
      </c>
      <c r="S26" s="44">
        <f>IF(OR(E26="",F26=""),0,MAX(0,MIN(F26,DATE(Settings!$C$6,4,1))-MAX(E26,S$5)))</f>
        <v/>
      </c>
      <c r="T26" s="44">
        <f>IF(OR(E26="",F26=""),0,MAX(0,MIN(F26,DATE(Settings!$C$6,5,1))-MAX(E26,T$5)))</f>
        <v/>
      </c>
      <c r="U26" s="44">
        <f>IF(OR(E26="",F26=""),0,MAX(0,MIN(F26,DATE(Settings!$C$6,6,1))-MAX(E26,U$5)))</f>
        <v/>
      </c>
      <c r="V26" s="44">
        <f>IF(OR(E26="",F26=""),0,MAX(0,MIN(F26,DATE(Settings!$C$6,7,1))-MAX(E26,V$5)))</f>
        <v/>
      </c>
      <c r="W26" s="44">
        <f>IF(OR(E26="",F26=""),0,MAX(0,MIN(F26,DATE(Settings!$C$6,8,1))-MAX(E26,W$5)))</f>
        <v/>
      </c>
      <c r="X26" s="44">
        <f>IF(OR(E26="",F26=""),0,MAX(0,MIN(F26,DATE(Settings!$C$6,9,1))-MAX(E26,X$5)))</f>
        <v/>
      </c>
      <c r="Y26" s="44">
        <f>IF(OR(E26="",F26=""),0,MAX(0,MIN(F26,DATE(Settings!$C$6,10,1))-MAX(E26,Y$5)))</f>
        <v/>
      </c>
      <c r="Z26" s="44">
        <f>IF(OR(E26="",F26=""),0,MAX(0,MIN(F26,DATE(Settings!$C$6,11,1))-MAX(E26,Z$5)))</f>
        <v/>
      </c>
      <c r="AA26" s="44">
        <f>IF(OR(E26="",F26=""),0,MAX(0,MIN(F26,DATE(Settings!$C$6,12,1))-MAX(E26,AA$5)))</f>
        <v/>
      </c>
      <c r="AB26" s="44">
        <f>IF(OR(E26="",F26=""),0,MAX(0,MIN(F26,DATE(Settings!$C$6,13,1))-MAX(E26,AB$5)))</f>
        <v/>
      </c>
      <c r="AC26" s="63">
        <f>IF(N(L26)=0,0,M26/L26)</f>
        <v/>
      </c>
    </row>
    <row r="27">
      <c r="B27" s="14" t="inlineStr">
        <is>
          <t>Downtown Loft</t>
        </is>
      </c>
      <c r="C27" s="14" t="inlineStr">
        <is>
          <t>K. Smith</t>
        </is>
      </c>
      <c r="D27" s="14" t="inlineStr">
        <is>
          <t>Airbnb</t>
        </is>
      </c>
      <c r="E27" s="18" t="n">
        <v>46069</v>
      </c>
      <c r="F27" s="18" t="n">
        <v>46072</v>
      </c>
      <c r="G27" s="14" t="n">
        <v>3</v>
      </c>
      <c r="H27" s="60" t="n">
        <v>129</v>
      </c>
      <c r="I27" s="60" t="n">
        <v>70</v>
      </c>
      <c r="J27" s="60" t="n"/>
      <c r="K27" s="60" t="n"/>
      <c r="L27" s="33">
        <f>IF(OR(E27="",F27=""),"",MAX(0,F27-E27))</f>
        <v/>
      </c>
      <c r="M27" s="61">
        <f>IF(OR(E27="",F27=""),"",N(H27)*L27+N(I27)+N(J27))</f>
        <v/>
      </c>
      <c r="N27" s="61">
        <f>IF(OR(E27="",F27=""),"",IF(K27&lt;&gt;"",K27,(N(H27)*L27+N(I27))*IFERROR(VLOOKUP(D27,Settings!$F$11:$G$16,2,FALSE),0)))</f>
        <v/>
      </c>
      <c r="O27" s="62">
        <f>IF(OR(E27="",F27=""),"",M27-N27)</f>
        <v/>
      </c>
      <c r="P27" s="61">
        <f>IF(N(L27)=0,0,O27/L27)</f>
        <v/>
      </c>
      <c r="Q27" s="44">
        <f>IF(OR(E27="",F27=""),0,MAX(0,MIN(F27,DATE(Settings!$C$6,2,1))-MAX(E27,Q$5)))</f>
        <v/>
      </c>
      <c r="R27" s="44">
        <f>IF(OR(E27="",F27=""),0,MAX(0,MIN(F27,DATE(Settings!$C$6,3,1))-MAX(E27,R$5)))</f>
        <v/>
      </c>
      <c r="S27" s="44">
        <f>IF(OR(E27="",F27=""),0,MAX(0,MIN(F27,DATE(Settings!$C$6,4,1))-MAX(E27,S$5)))</f>
        <v/>
      </c>
      <c r="T27" s="44">
        <f>IF(OR(E27="",F27=""),0,MAX(0,MIN(F27,DATE(Settings!$C$6,5,1))-MAX(E27,T$5)))</f>
        <v/>
      </c>
      <c r="U27" s="44">
        <f>IF(OR(E27="",F27=""),0,MAX(0,MIN(F27,DATE(Settings!$C$6,6,1))-MAX(E27,U$5)))</f>
        <v/>
      </c>
      <c r="V27" s="44">
        <f>IF(OR(E27="",F27=""),0,MAX(0,MIN(F27,DATE(Settings!$C$6,7,1))-MAX(E27,V$5)))</f>
        <v/>
      </c>
      <c r="W27" s="44">
        <f>IF(OR(E27="",F27=""),0,MAX(0,MIN(F27,DATE(Settings!$C$6,8,1))-MAX(E27,W$5)))</f>
        <v/>
      </c>
      <c r="X27" s="44">
        <f>IF(OR(E27="",F27=""),0,MAX(0,MIN(F27,DATE(Settings!$C$6,9,1))-MAX(E27,X$5)))</f>
        <v/>
      </c>
      <c r="Y27" s="44">
        <f>IF(OR(E27="",F27=""),0,MAX(0,MIN(F27,DATE(Settings!$C$6,10,1))-MAX(E27,Y$5)))</f>
        <v/>
      </c>
      <c r="Z27" s="44">
        <f>IF(OR(E27="",F27=""),0,MAX(0,MIN(F27,DATE(Settings!$C$6,11,1))-MAX(E27,Z$5)))</f>
        <v/>
      </c>
      <c r="AA27" s="44">
        <f>IF(OR(E27="",F27=""),0,MAX(0,MIN(F27,DATE(Settings!$C$6,12,1))-MAX(E27,AA$5)))</f>
        <v/>
      </c>
      <c r="AB27" s="44">
        <f>IF(OR(E27="",F27=""),0,MAX(0,MIN(F27,DATE(Settings!$C$6,13,1))-MAX(E27,AB$5)))</f>
        <v/>
      </c>
      <c r="AC27" s="63">
        <f>IF(N(L27)=0,0,M27/L27)</f>
        <v/>
      </c>
    </row>
    <row r="28">
      <c r="B28" s="14" t="inlineStr">
        <is>
          <t>Downtown Loft</t>
        </is>
      </c>
      <c r="C28" s="14" t="inlineStr">
        <is>
          <t>A. Novak</t>
        </is>
      </c>
      <c r="D28" s="14" t="inlineStr">
        <is>
          <t>Airbnb</t>
        </is>
      </c>
      <c r="E28" s="18" t="n">
        <v>46073</v>
      </c>
      <c r="F28" s="18" t="n">
        <v>46076</v>
      </c>
      <c r="G28" s="14" t="n">
        <v>1</v>
      </c>
      <c r="H28" s="60" t="n">
        <v>140</v>
      </c>
      <c r="I28" s="60" t="n">
        <v>70</v>
      </c>
      <c r="J28" s="60" t="n"/>
      <c r="K28" s="60" t="n"/>
      <c r="L28" s="33">
        <f>IF(OR(E28="",F28=""),"",MAX(0,F28-E28))</f>
        <v/>
      </c>
      <c r="M28" s="61">
        <f>IF(OR(E28="",F28=""),"",N(H28)*L28+N(I28)+N(J28))</f>
        <v/>
      </c>
      <c r="N28" s="61">
        <f>IF(OR(E28="",F28=""),"",IF(K28&lt;&gt;"",K28,(N(H28)*L28+N(I28))*IFERROR(VLOOKUP(D28,Settings!$F$11:$G$16,2,FALSE),0)))</f>
        <v/>
      </c>
      <c r="O28" s="62">
        <f>IF(OR(E28="",F28=""),"",M28-N28)</f>
        <v/>
      </c>
      <c r="P28" s="61">
        <f>IF(N(L28)=0,0,O28/L28)</f>
        <v/>
      </c>
      <c r="Q28" s="44">
        <f>IF(OR(E28="",F28=""),0,MAX(0,MIN(F28,DATE(Settings!$C$6,2,1))-MAX(E28,Q$5)))</f>
        <v/>
      </c>
      <c r="R28" s="44">
        <f>IF(OR(E28="",F28=""),0,MAX(0,MIN(F28,DATE(Settings!$C$6,3,1))-MAX(E28,R$5)))</f>
        <v/>
      </c>
      <c r="S28" s="44">
        <f>IF(OR(E28="",F28=""),0,MAX(0,MIN(F28,DATE(Settings!$C$6,4,1))-MAX(E28,S$5)))</f>
        <v/>
      </c>
      <c r="T28" s="44">
        <f>IF(OR(E28="",F28=""),0,MAX(0,MIN(F28,DATE(Settings!$C$6,5,1))-MAX(E28,T$5)))</f>
        <v/>
      </c>
      <c r="U28" s="44">
        <f>IF(OR(E28="",F28=""),0,MAX(0,MIN(F28,DATE(Settings!$C$6,6,1))-MAX(E28,U$5)))</f>
        <v/>
      </c>
      <c r="V28" s="44">
        <f>IF(OR(E28="",F28=""),0,MAX(0,MIN(F28,DATE(Settings!$C$6,7,1))-MAX(E28,V$5)))</f>
        <v/>
      </c>
      <c r="W28" s="44">
        <f>IF(OR(E28="",F28=""),0,MAX(0,MIN(F28,DATE(Settings!$C$6,8,1))-MAX(E28,W$5)))</f>
        <v/>
      </c>
      <c r="X28" s="44">
        <f>IF(OR(E28="",F28=""),0,MAX(0,MIN(F28,DATE(Settings!$C$6,9,1))-MAX(E28,X$5)))</f>
        <v/>
      </c>
      <c r="Y28" s="44">
        <f>IF(OR(E28="",F28=""),0,MAX(0,MIN(F28,DATE(Settings!$C$6,10,1))-MAX(E28,Y$5)))</f>
        <v/>
      </c>
      <c r="Z28" s="44">
        <f>IF(OR(E28="",F28=""),0,MAX(0,MIN(F28,DATE(Settings!$C$6,11,1))-MAX(E28,Z$5)))</f>
        <v/>
      </c>
      <c r="AA28" s="44">
        <f>IF(OR(E28="",F28=""),0,MAX(0,MIN(F28,DATE(Settings!$C$6,12,1))-MAX(E28,AA$5)))</f>
        <v/>
      </c>
      <c r="AB28" s="44">
        <f>IF(OR(E28="",F28=""),0,MAX(0,MIN(F28,DATE(Settings!$C$6,13,1))-MAX(E28,AB$5)))</f>
        <v/>
      </c>
      <c r="AC28" s="63">
        <f>IF(N(L28)=0,0,M28/L28)</f>
        <v/>
      </c>
    </row>
    <row r="29">
      <c r="B29" s="14" t="inlineStr">
        <is>
          <t>Beach Cottage</t>
        </is>
      </c>
      <c r="C29" s="14" t="inlineStr">
        <is>
          <t>A. Novak</t>
        </is>
      </c>
      <c r="D29" s="14" t="inlineStr">
        <is>
          <t>Booking.com</t>
        </is>
      </c>
      <c r="E29" s="18" t="n">
        <v>46074</v>
      </c>
      <c r="F29" s="18" t="n">
        <v>46078</v>
      </c>
      <c r="G29" s="14" t="n">
        <v>4</v>
      </c>
      <c r="H29" s="60" t="n">
        <v>174</v>
      </c>
      <c r="I29" s="60" t="n">
        <v>95</v>
      </c>
      <c r="J29" s="60" t="n"/>
      <c r="K29" s="60" t="n"/>
      <c r="L29" s="33">
        <f>IF(OR(E29="",F29=""),"",MAX(0,F29-E29))</f>
        <v/>
      </c>
      <c r="M29" s="61">
        <f>IF(OR(E29="",F29=""),"",N(H29)*L29+N(I29)+N(J29))</f>
        <v/>
      </c>
      <c r="N29" s="61">
        <f>IF(OR(E29="",F29=""),"",IF(K29&lt;&gt;"",K29,(N(H29)*L29+N(I29))*IFERROR(VLOOKUP(D29,Settings!$F$11:$G$16,2,FALSE),0)))</f>
        <v/>
      </c>
      <c r="O29" s="62">
        <f>IF(OR(E29="",F29=""),"",M29-N29)</f>
        <v/>
      </c>
      <c r="P29" s="61">
        <f>IF(N(L29)=0,0,O29/L29)</f>
        <v/>
      </c>
      <c r="Q29" s="44">
        <f>IF(OR(E29="",F29=""),0,MAX(0,MIN(F29,DATE(Settings!$C$6,2,1))-MAX(E29,Q$5)))</f>
        <v/>
      </c>
      <c r="R29" s="44">
        <f>IF(OR(E29="",F29=""),0,MAX(0,MIN(F29,DATE(Settings!$C$6,3,1))-MAX(E29,R$5)))</f>
        <v/>
      </c>
      <c r="S29" s="44">
        <f>IF(OR(E29="",F29=""),0,MAX(0,MIN(F29,DATE(Settings!$C$6,4,1))-MAX(E29,S$5)))</f>
        <v/>
      </c>
      <c r="T29" s="44">
        <f>IF(OR(E29="",F29=""),0,MAX(0,MIN(F29,DATE(Settings!$C$6,5,1))-MAX(E29,T$5)))</f>
        <v/>
      </c>
      <c r="U29" s="44">
        <f>IF(OR(E29="",F29=""),0,MAX(0,MIN(F29,DATE(Settings!$C$6,6,1))-MAX(E29,U$5)))</f>
        <v/>
      </c>
      <c r="V29" s="44">
        <f>IF(OR(E29="",F29=""),0,MAX(0,MIN(F29,DATE(Settings!$C$6,7,1))-MAX(E29,V$5)))</f>
        <v/>
      </c>
      <c r="W29" s="44">
        <f>IF(OR(E29="",F29=""),0,MAX(0,MIN(F29,DATE(Settings!$C$6,8,1))-MAX(E29,W$5)))</f>
        <v/>
      </c>
      <c r="X29" s="44">
        <f>IF(OR(E29="",F29=""),0,MAX(0,MIN(F29,DATE(Settings!$C$6,9,1))-MAX(E29,X$5)))</f>
        <v/>
      </c>
      <c r="Y29" s="44">
        <f>IF(OR(E29="",F29=""),0,MAX(0,MIN(F29,DATE(Settings!$C$6,10,1))-MAX(E29,Y$5)))</f>
        <v/>
      </c>
      <c r="Z29" s="44">
        <f>IF(OR(E29="",F29=""),0,MAX(0,MIN(F29,DATE(Settings!$C$6,11,1))-MAX(E29,Z$5)))</f>
        <v/>
      </c>
      <c r="AA29" s="44">
        <f>IF(OR(E29="",F29=""),0,MAX(0,MIN(F29,DATE(Settings!$C$6,12,1))-MAX(E29,AA$5)))</f>
        <v/>
      </c>
      <c r="AB29" s="44">
        <f>IF(OR(E29="",F29=""),0,MAX(0,MIN(F29,DATE(Settings!$C$6,13,1))-MAX(E29,AB$5)))</f>
        <v/>
      </c>
      <c r="AC29" s="63">
        <f>IF(N(L29)=0,0,M29/L29)</f>
        <v/>
      </c>
    </row>
    <row r="30">
      <c r="B30" s="14" t="inlineStr">
        <is>
          <t>Downtown Loft</t>
        </is>
      </c>
      <c r="C30" s="14" t="inlineStr">
        <is>
          <t>M. Rossi</t>
        </is>
      </c>
      <c r="D30" s="14" t="inlineStr">
        <is>
          <t>Vrbo</t>
        </is>
      </c>
      <c r="E30" s="18" t="n">
        <v>46076</v>
      </c>
      <c r="F30" s="18" t="n">
        <v>46081</v>
      </c>
      <c r="G30" s="14" t="n">
        <v>2</v>
      </c>
      <c r="H30" s="60" t="n">
        <v>129</v>
      </c>
      <c r="I30" s="60" t="n">
        <v>70</v>
      </c>
      <c r="J30" s="60" t="n"/>
      <c r="K30" s="60" t="n"/>
      <c r="L30" s="33">
        <f>IF(OR(E30="",F30=""),"",MAX(0,F30-E30))</f>
        <v/>
      </c>
      <c r="M30" s="61">
        <f>IF(OR(E30="",F30=""),"",N(H30)*L30+N(I30)+N(J30))</f>
        <v/>
      </c>
      <c r="N30" s="61">
        <f>IF(OR(E30="",F30=""),"",IF(K30&lt;&gt;"",K30,(N(H30)*L30+N(I30))*IFERROR(VLOOKUP(D30,Settings!$F$11:$G$16,2,FALSE),0)))</f>
        <v/>
      </c>
      <c r="O30" s="62">
        <f>IF(OR(E30="",F30=""),"",M30-N30)</f>
        <v/>
      </c>
      <c r="P30" s="61">
        <f>IF(N(L30)=0,0,O30/L30)</f>
        <v/>
      </c>
      <c r="Q30" s="44">
        <f>IF(OR(E30="",F30=""),0,MAX(0,MIN(F30,DATE(Settings!$C$6,2,1))-MAX(E30,Q$5)))</f>
        <v/>
      </c>
      <c r="R30" s="44">
        <f>IF(OR(E30="",F30=""),0,MAX(0,MIN(F30,DATE(Settings!$C$6,3,1))-MAX(E30,R$5)))</f>
        <v/>
      </c>
      <c r="S30" s="44">
        <f>IF(OR(E30="",F30=""),0,MAX(0,MIN(F30,DATE(Settings!$C$6,4,1))-MAX(E30,S$5)))</f>
        <v/>
      </c>
      <c r="T30" s="44">
        <f>IF(OR(E30="",F30=""),0,MAX(0,MIN(F30,DATE(Settings!$C$6,5,1))-MAX(E30,T$5)))</f>
        <v/>
      </c>
      <c r="U30" s="44">
        <f>IF(OR(E30="",F30=""),0,MAX(0,MIN(F30,DATE(Settings!$C$6,6,1))-MAX(E30,U$5)))</f>
        <v/>
      </c>
      <c r="V30" s="44">
        <f>IF(OR(E30="",F30=""),0,MAX(0,MIN(F30,DATE(Settings!$C$6,7,1))-MAX(E30,V$5)))</f>
        <v/>
      </c>
      <c r="W30" s="44">
        <f>IF(OR(E30="",F30=""),0,MAX(0,MIN(F30,DATE(Settings!$C$6,8,1))-MAX(E30,W$5)))</f>
        <v/>
      </c>
      <c r="X30" s="44">
        <f>IF(OR(E30="",F30=""),0,MAX(0,MIN(F30,DATE(Settings!$C$6,9,1))-MAX(E30,X$5)))</f>
        <v/>
      </c>
      <c r="Y30" s="44">
        <f>IF(OR(E30="",F30=""),0,MAX(0,MIN(F30,DATE(Settings!$C$6,10,1))-MAX(E30,Y$5)))</f>
        <v/>
      </c>
      <c r="Z30" s="44">
        <f>IF(OR(E30="",F30=""),0,MAX(0,MIN(F30,DATE(Settings!$C$6,11,1))-MAX(E30,Z$5)))</f>
        <v/>
      </c>
      <c r="AA30" s="44">
        <f>IF(OR(E30="",F30=""),0,MAX(0,MIN(F30,DATE(Settings!$C$6,12,1))-MAX(E30,AA$5)))</f>
        <v/>
      </c>
      <c r="AB30" s="44">
        <f>IF(OR(E30="",F30=""),0,MAX(0,MIN(F30,DATE(Settings!$C$6,13,1))-MAX(E30,AB$5)))</f>
        <v/>
      </c>
      <c r="AC30" s="63">
        <f>IF(N(L30)=0,0,M30/L30)</f>
        <v/>
      </c>
    </row>
    <row r="31">
      <c r="B31" s="14" t="inlineStr">
        <is>
          <t>Beach Cottage</t>
        </is>
      </c>
      <c r="C31" s="14" t="inlineStr">
        <is>
          <t>K. Smith</t>
        </is>
      </c>
      <c r="D31" s="14" t="inlineStr">
        <is>
          <t>Direct</t>
        </is>
      </c>
      <c r="E31" s="18" t="n">
        <v>46081</v>
      </c>
      <c r="F31" s="18" t="n">
        <v>46084</v>
      </c>
      <c r="G31" s="14" t="n">
        <v>4</v>
      </c>
      <c r="H31" s="60" t="n">
        <v>185</v>
      </c>
      <c r="I31" s="60" t="n">
        <v>95</v>
      </c>
      <c r="J31" s="60" t="n"/>
      <c r="K31" s="60" t="n"/>
      <c r="L31" s="33">
        <f>IF(OR(E31="",F31=""),"",MAX(0,F31-E31))</f>
        <v/>
      </c>
      <c r="M31" s="61">
        <f>IF(OR(E31="",F31=""),"",N(H31)*L31+N(I31)+N(J31))</f>
        <v/>
      </c>
      <c r="N31" s="61">
        <f>IF(OR(E31="",F31=""),"",IF(K31&lt;&gt;"",K31,(N(H31)*L31+N(I31))*IFERROR(VLOOKUP(D31,Settings!$F$11:$G$16,2,FALSE),0)))</f>
        <v/>
      </c>
      <c r="O31" s="62">
        <f>IF(OR(E31="",F31=""),"",M31-N31)</f>
        <v/>
      </c>
      <c r="P31" s="61">
        <f>IF(N(L31)=0,0,O31/L31)</f>
        <v/>
      </c>
      <c r="Q31" s="44">
        <f>IF(OR(E31="",F31=""),0,MAX(0,MIN(F31,DATE(Settings!$C$6,2,1))-MAX(E31,Q$5)))</f>
        <v/>
      </c>
      <c r="R31" s="44">
        <f>IF(OR(E31="",F31=""),0,MAX(0,MIN(F31,DATE(Settings!$C$6,3,1))-MAX(E31,R$5)))</f>
        <v/>
      </c>
      <c r="S31" s="44">
        <f>IF(OR(E31="",F31=""),0,MAX(0,MIN(F31,DATE(Settings!$C$6,4,1))-MAX(E31,S$5)))</f>
        <v/>
      </c>
      <c r="T31" s="44">
        <f>IF(OR(E31="",F31=""),0,MAX(0,MIN(F31,DATE(Settings!$C$6,5,1))-MAX(E31,T$5)))</f>
        <v/>
      </c>
      <c r="U31" s="44">
        <f>IF(OR(E31="",F31=""),0,MAX(0,MIN(F31,DATE(Settings!$C$6,6,1))-MAX(E31,U$5)))</f>
        <v/>
      </c>
      <c r="V31" s="44">
        <f>IF(OR(E31="",F31=""),0,MAX(0,MIN(F31,DATE(Settings!$C$6,7,1))-MAX(E31,V$5)))</f>
        <v/>
      </c>
      <c r="W31" s="44">
        <f>IF(OR(E31="",F31=""),0,MAX(0,MIN(F31,DATE(Settings!$C$6,8,1))-MAX(E31,W$5)))</f>
        <v/>
      </c>
      <c r="X31" s="44">
        <f>IF(OR(E31="",F31=""),0,MAX(0,MIN(F31,DATE(Settings!$C$6,9,1))-MAX(E31,X$5)))</f>
        <v/>
      </c>
      <c r="Y31" s="44">
        <f>IF(OR(E31="",F31=""),0,MAX(0,MIN(F31,DATE(Settings!$C$6,10,1))-MAX(E31,Y$5)))</f>
        <v/>
      </c>
      <c r="Z31" s="44">
        <f>IF(OR(E31="",F31=""),0,MAX(0,MIN(F31,DATE(Settings!$C$6,11,1))-MAX(E31,Z$5)))</f>
        <v/>
      </c>
      <c r="AA31" s="44">
        <f>IF(OR(E31="",F31=""),0,MAX(0,MIN(F31,DATE(Settings!$C$6,12,1))-MAX(E31,AA$5)))</f>
        <v/>
      </c>
      <c r="AB31" s="44">
        <f>IF(OR(E31="",F31=""),0,MAX(0,MIN(F31,DATE(Settings!$C$6,13,1))-MAX(E31,AB$5)))</f>
        <v/>
      </c>
      <c r="AC31" s="63">
        <f>IF(N(L31)=0,0,M31/L31)</f>
        <v/>
      </c>
    </row>
    <row r="32">
      <c r="B32" s="14" t="inlineStr">
        <is>
          <t>Downtown Loft</t>
        </is>
      </c>
      <c r="C32" s="14" t="inlineStr">
        <is>
          <t>T. Okafor</t>
        </is>
      </c>
      <c r="D32" s="14" t="inlineStr">
        <is>
          <t>Direct</t>
        </is>
      </c>
      <c r="E32" s="18" t="n">
        <v>46081</v>
      </c>
      <c r="F32" s="18" t="n">
        <v>46083</v>
      </c>
      <c r="G32" s="14" t="n">
        <v>2</v>
      </c>
      <c r="H32" s="60" t="n">
        <v>129</v>
      </c>
      <c r="I32" s="60" t="n">
        <v>70</v>
      </c>
      <c r="J32" s="60" t="n"/>
      <c r="K32" s="60" t="n"/>
      <c r="L32" s="33">
        <f>IF(OR(E32="",F32=""),"",MAX(0,F32-E32))</f>
        <v/>
      </c>
      <c r="M32" s="61">
        <f>IF(OR(E32="",F32=""),"",N(H32)*L32+N(I32)+N(J32))</f>
        <v/>
      </c>
      <c r="N32" s="61">
        <f>IF(OR(E32="",F32=""),"",IF(K32&lt;&gt;"",K32,(N(H32)*L32+N(I32))*IFERROR(VLOOKUP(D32,Settings!$F$11:$G$16,2,FALSE),0)))</f>
        <v/>
      </c>
      <c r="O32" s="62">
        <f>IF(OR(E32="",F32=""),"",M32-N32)</f>
        <v/>
      </c>
      <c r="P32" s="61">
        <f>IF(N(L32)=0,0,O32/L32)</f>
        <v/>
      </c>
      <c r="Q32" s="44">
        <f>IF(OR(E32="",F32=""),0,MAX(0,MIN(F32,DATE(Settings!$C$6,2,1))-MAX(E32,Q$5)))</f>
        <v/>
      </c>
      <c r="R32" s="44">
        <f>IF(OR(E32="",F32=""),0,MAX(0,MIN(F32,DATE(Settings!$C$6,3,1))-MAX(E32,R$5)))</f>
        <v/>
      </c>
      <c r="S32" s="44">
        <f>IF(OR(E32="",F32=""),0,MAX(0,MIN(F32,DATE(Settings!$C$6,4,1))-MAX(E32,S$5)))</f>
        <v/>
      </c>
      <c r="T32" s="44">
        <f>IF(OR(E32="",F32=""),0,MAX(0,MIN(F32,DATE(Settings!$C$6,5,1))-MAX(E32,T$5)))</f>
        <v/>
      </c>
      <c r="U32" s="44">
        <f>IF(OR(E32="",F32=""),0,MAX(0,MIN(F32,DATE(Settings!$C$6,6,1))-MAX(E32,U$5)))</f>
        <v/>
      </c>
      <c r="V32" s="44">
        <f>IF(OR(E32="",F32=""),0,MAX(0,MIN(F32,DATE(Settings!$C$6,7,1))-MAX(E32,V$5)))</f>
        <v/>
      </c>
      <c r="W32" s="44">
        <f>IF(OR(E32="",F32=""),0,MAX(0,MIN(F32,DATE(Settings!$C$6,8,1))-MAX(E32,W$5)))</f>
        <v/>
      </c>
      <c r="X32" s="44">
        <f>IF(OR(E32="",F32=""),0,MAX(0,MIN(F32,DATE(Settings!$C$6,9,1))-MAX(E32,X$5)))</f>
        <v/>
      </c>
      <c r="Y32" s="44">
        <f>IF(OR(E32="",F32=""),0,MAX(0,MIN(F32,DATE(Settings!$C$6,10,1))-MAX(E32,Y$5)))</f>
        <v/>
      </c>
      <c r="Z32" s="44">
        <f>IF(OR(E32="",F32=""),0,MAX(0,MIN(F32,DATE(Settings!$C$6,11,1))-MAX(E32,Z$5)))</f>
        <v/>
      </c>
      <c r="AA32" s="44">
        <f>IF(OR(E32="",F32=""),0,MAX(0,MIN(F32,DATE(Settings!$C$6,12,1))-MAX(E32,AA$5)))</f>
        <v/>
      </c>
      <c r="AB32" s="44">
        <f>IF(OR(E32="",F32=""),0,MAX(0,MIN(F32,DATE(Settings!$C$6,13,1))-MAX(E32,AB$5)))</f>
        <v/>
      </c>
      <c r="AC32" s="63">
        <f>IF(N(L32)=0,0,M32/L32)</f>
        <v/>
      </c>
    </row>
    <row r="33">
      <c r="B33" s="14" t="inlineStr">
        <is>
          <t>Downtown Loft</t>
        </is>
      </c>
      <c r="C33" s="14" t="inlineStr">
        <is>
          <t>E. Larsen</t>
        </is>
      </c>
      <c r="D33" s="14" t="inlineStr">
        <is>
          <t>Airbnb</t>
        </is>
      </c>
      <c r="E33" s="18" t="n">
        <v>46085</v>
      </c>
      <c r="F33" s="18" t="n">
        <v>46087</v>
      </c>
      <c r="G33" s="14" t="n">
        <v>3</v>
      </c>
      <c r="H33" s="60" t="n">
        <v>147</v>
      </c>
      <c r="I33" s="60" t="n">
        <v>70</v>
      </c>
      <c r="J33" s="60" t="n"/>
      <c r="K33" s="60" t="n"/>
      <c r="L33" s="33">
        <f>IF(OR(E33="",F33=""),"",MAX(0,F33-E33))</f>
        <v/>
      </c>
      <c r="M33" s="61">
        <f>IF(OR(E33="",F33=""),"",N(H33)*L33+N(I33)+N(J33))</f>
        <v/>
      </c>
      <c r="N33" s="61">
        <f>IF(OR(E33="",F33=""),"",IF(K33&lt;&gt;"",K33,(N(H33)*L33+N(I33))*IFERROR(VLOOKUP(D33,Settings!$F$11:$G$16,2,FALSE),0)))</f>
        <v/>
      </c>
      <c r="O33" s="62">
        <f>IF(OR(E33="",F33=""),"",M33-N33)</f>
        <v/>
      </c>
      <c r="P33" s="61">
        <f>IF(N(L33)=0,0,O33/L33)</f>
        <v/>
      </c>
      <c r="Q33" s="44">
        <f>IF(OR(E33="",F33=""),0,MAX(0,MIN(F33,DATE(Settings!$C$6,2,1))-MAX(E33,Q$5)))</f>
        <v/>
      </c>
      <c r="R33" s="44">
        <f>IF(OR(E33="",F33=""),0,MAX(0,MIN(F33,DATE(Settings!$C$6,3,1))-MAX(E33,R$5)))</f>
        <v/>
      </c>
      <c r="S33" s="44">
        <f>IF(OR(E33="",F33=""),0,MAX(0,MIN(F33,DATE(Settings!$C$6,4,1))-MAX(E33,S$5)))</f>
        <v/>
      </c>
      <c r="T33" s="44">
        <f>IF(OR(E33="",F33=""),0,MAX(0,MIN(F33,DATE(Settings!$C$6,5,1))-MAX(E33,T$5)))</f>
        <v/>
      </c>
      <c r="U33" s="44">
        <f>IF(OR(E33="",F33=""),0,MAX(0,MIN(F33,DATE(Settings!$C$6,6,1))-MAX(E33,U$5)))</f>
        <v/>
      </c>
      <c r="V33" s="44">
        <f>IF(OR(E33="",F33=""),0,MAX(0,MIN(F33,DATE(Settings!$C$6,7,1))-MAX(E33,V$5)))</f>
        <v/>
      </c>
      <c r="W33" s="44">
        <f>IF(OR(E33="",F33=""),0,MAX(0,MIN(F33,DATE(Settings!$C$6,8,1))-MAX(E33,W$5)))</f>
        <v/>
      </c>
      <c r="X33" s="44">
        <f>IF(OR(E33="",F33=""),0,MAX(0,MIN(F33,DATE(Settings!$C$6,9,1))-MAX(E33,X$5)))</f>
        <v/>
      </c>
      <c r="Y33" s="44">
        <f>IF(OR(E33="",F33=""),0,MAX(0,MIN(F33,DATE(Settings!$C$6,10,1))-MAX(E33,Y$5)))</f>
        <v/>
      </c>
      <c r="Z33" s="44">
        <f>IF(OR(E33="",F33=""),0,MAX(0,MIN(F33,DATE(Settings!$C$6,11,1))-MAX(E33,Z$5)))</f>
        <v/>
      </c>
      <c r="AA33" s="44">
        <f>IF(OR(E33="",F33=""),0,MAX(0,MIN(F33,DATE(Settings!$C$6,12,1))-MAX(E33,AA$5)))</f>
        <v/>
      </c>
      <c r="AB33" s="44">
        <f>IF(OR(E33="",F33=""),0,MAX(0,MIN(F33,DATE(Settings!$C$6,13,1))-MAX(E33,AB$5)))</f>
        <v/>
      </c>
      <c r="AC33" s="63">
        <f>IF(N(L33)=0,0,M33/L33)</f>
        <v/>
      </c>
    </row>
    <row r="34">
      <c r="B34" s="14" t="inlineStr">
        <is>
          <t>Beach Cottage</t>
        </is>
      </c>
      <c r="C34" s="14" t="inlineStr">
        <is>
          <t>A. Novak</t>
        </is>
      </c>
      <c r="D34" s="14" t="inlineStr">
        <is>
          <t>Airbnb</t>
        </is>
      </c>
      <c r="E34" s="18" t="n">
        <v>46086</v>
      </c>
      <c r="F34" s="18" t="n">
        <v>46089</v>
      </c>
      <c r="G34" s="14" t="n">
        <v>4</v>
      </c>
      <c r="H34" s="60" t="n">
        <v>197</v>
      </c>
      <c r="I34" s="60" t="n">
        <v>95</v>
      </c>
      <c r="J34" s="60" t="n"/>
      <c r="K34" s="60" t="n"/>
      <c r="L34" s="33">
        <f>IF(OR(E34="",F34=""),"",MAX(0,F34-E34))</f>
        <v/>
      </c>
      <c r="M34" s="61">
        <f>IF(OR(E34="",F34=""),"",N(H34)*L34+N(I34)+N(J34))</f>
        <v/>
      </c>
      <c r="N34" s="61">
        <f>IF(OR(E34="",F34=""),"",IF(K34&lt;&gt;"",K34,(N(H34)*L34+N(I34))*IFERROR(VLOOKUP(D34,Settings!$F$11:$G$16,2,FALSE),0)))</f>
        <v/>
      </c>
      <c r="O34" s="62">
        <f>IF(OR(E34="",F34=""),"",M34-N34)</f>
        <v/>
      </c>
      <c r="P34" s="61">
        <f>IF(N(L34)=0,0,O34/L34)</f>
        <v/>
      </c>
      <c r="Q34" s="44">
        <f>IF(OR(E34="",F34=""),0,MAX(0,MIN(F34,DATE(Settings!$C$6,2,1))-MAX(E34,Q$5)))</f>
        <v/>
      </c>
      <c r="R34" s="44">
        <f>IF(OR(E34="",F34=""),0,MAX(0,MIN(F34,DATE(Settings!$C$6,3,1))-MAX(E34,R$5)))</f>
        <v/>
      </c>
      <c r="S34" s="44">
        <f>IF(OR(E34="",F34=""),0,MAX(0,MIN(F34,DATE(Settings!$C$6,4,1))-MAX(E34,S$5)))</f>
        <v/>
      </c>
      <c r="T34" s="44">
        <f>IF(OR(E34="",F34=""),0,MAX(0,MIN(F34,DATE(Settings!$C$6,5,1))-MAX(E34,T$5)))</f>
        <v/>
      </c>
      <c r="U34" s="44">
        <f>IF(OR(E34="",F34=""),0,MAX(0,MIN(F34,DATE(Settings!$C$6,6,1))-MAX(E34,U$5)))</f>
        <v/>
      </c>
      <c r="V34" s="44">
        <f>IF(OR(E34="",F34=""),0,MAX(0,MIN(F34,DATE(Settings!$C$6,7,1))-MAX(E34,V$5)))</f>
        <v/>
      </c>
      <c r="W34" s="44">
        <f>IF(OR(E34="",F34=""),0,MAX(0,MIN(F34,DATE(Settings!$C$6,8,1))-MAX(E34,W$5)))</f>
        <v/>
      </c>
      <c r="X34" s="44">
        <f>IF(OR(E34="",F34=""),0,MAX(0,MIN(F34,DATE(Settings!$C$6,9,1))-MAX(E34,X$5)))</f>
        <v/>
      </c>
      <c r="Y34" s="44">
        <f>IF(OR(E34="",F34=""),0,MAX(0,MIN(F34,DATE(Settings!$C$6,10,1))-MAX(E34,Y$5)))</f>
        <v/>
      </c>
      <c r="Z34" s="44">
        <f>IF(OR(E34="",F34=""),0,MAX(0,MIN(F34,DATE(Settings!$C$6,11,1))-MAX(E34,Z$5)))</f>
        <v/>
      </c>
      <c r="AA34" s="44">
        <f>IF(OR(E34="",F34=""),0,MAX(0,MIN(F34,DATE(Settings!$C$6,12,1))-MAX(E34,AA$5)))</f>
        <v/>
      </c>
      <c r="AB34" s="44">
        <f>IF(OR(E34="",F34=""),0,MAX(0,MIN(F34,DATE(Settings!$C$6,13,1))-MAX(E34,AB$5)))</f>
        <v/>
      </c>
      <c r="AC34" s="63">
        <f>IF(N(L34)=0,0,M34/L34)</f>
        <v/>
      </c>
    </row>
    <row r="35">
      <c r="B35" s="14" t="inlineStr">
        <is>
          <t>Downtown Loft</t>
        </is>
      </c>
      <c r="C35" s="14" t="inlineStr">
        <is>
          <t>E. Larsen</t>
        </is>
      </c>
      <c r="D35" s="14" t="inlineStr">
        <is>
          <t>Airbnb</t>
        </is>
      </c>
      <c r="E35" s="18" t="n">
        <v>46087</v>
      </c>
      <c r="F35" s="18" t="n">
        <v>46090</v>
      </c>
      <c r="G35" s="14" t="n">
        <v>4</v>
      </c>
      <c r="H35" s="60" t="n">
        <v>141</v>
      </c>
      <c r="I35" s="60" t="n">
        <v>70</v>
      </c>
      <c r="J35" s="60" t="n"/>
      <c r="K35" s="60" t="n"/>
      <c r="L35" s="33">
        <f>IF(OR(E35="",F35=""),"",MAX(0,F35-E35))</f>
        <v/>
      </c>
      <c r="M35" s="61">
        <f>IF(OR(E35="",F35=""),"",N(H35)*L35+N(I35)+N(J35))</f>
        <v/>
      </c>
      <c r="N35" s="61">
        <f>IF(OR(E35="",F35=""),"",IF(K35&lt;&gt;"",K35,(N(H35)*L35+N(I35))*IFERROR(VLOOKUP(D35,Settings!$F$11:$G$16,2,FALSE),0)))</f>
        <v/>
      </c>
      <c r="O35" s="62">
        <f>IF(OR(E35="",F35=""),"",M35-N35)</f>
        <v/>
      </c>
      <c r="P35" s="61">
        <f>IF(N(L35)=0,0,O35/L35)</f>
        <v/>
      </c>
      <c r="Q35" s="44">
        <f>IF(OR(E35="",F35=""),0,MAX(0,MIN(F35,DATE(Settings!$C$6,2,1))-MAX(E35,Q$5)))</f>
        <v/>
      </c>
      <c r="R35" s="44">
        <f>IF(OR(E35="",F35=""),0,MAX(0,MIN(F35,DATE(Settings!$C$6,3,1))-MAX(E35,R$5)))</f>
        <v/>
      </c>
      <c r="S35" s="44">
        <f>IF(OR(E35="",F35=""),0,MAX(0,MIN(F35,DATE(Settings!$C$6,4,1))-MAX(E35,S$5)))</f>
        <v/>
      </c>
      <c r="T35" s="44">
        <f>IF(OR(E35="",F35=""),0,MAX(0,MIN(F35,DATE(Settings!$C$6,5,1))-MAX(E35,T$5)))</f>
        <v/>
      </c>
      <c r="U35" s="44">
        <f>IF(OR(E35="",F35=""),0,MAX(0,MIN(F35,DATE(Settings!$C$6,6,1))-MAX(E35,U$5)))</f>
        <v/>
      </c>
      <c r="V35" s="44">
        <f>IF(OR(E35="",F35=""),0,MAX(0,MIN(F35,DATE(Settings!$C$6,7,1))-MAX(E35,V$5)))</f>
        <v/>
      </c>
      <c r="W35" s="44">
        <f>IF(OR(E35="",F35=""),0,MAX(0,MIN(F35,DATE(Settings!$C$6,8,1))-MAX(E35,W$5)))</f>
        <v/>
      </c>
      <c r="X35" s="44">
        <f>IF(OR(E35="",F35=""),0,MAX(0,MIN(F35,DATE(Settings!$C$6,9,1))-MAX(E35,X$5)))</f>
        <v/>
      </c>
      <c r="Y35" s="44">
        <f>IF(OR(E35="",F35=""),0,MAX(0,MIN(F35,DATE(Settings!$C$6,10,1))-MAX(E35,Y$5)))</f>
        <v/>
      </c>
      <c r="Z35" s="44">
        <f>IF(OR(E35="",F35=""),0,MAX(0,MIN(F35,DATE(Settings!$C$6,11,1))-MAX(E35,Z$5)))</f>
        <v/>
      </c>
      <c r="AA35" s="44">
        <f>IF(OR(E35="",F35=""),0,MAX(0,MIN(F35,DATE(Settings!$C$6,12,1))-MAX(E35,AA$5)))</f>
        <v/>
      </c>
      <c r="AB35" s="44">
        <f>IF(OR(E35="",F35=""),0,MAX(0,MIN(F35,DATE(Settings!$C$6,13,1))-MAX(E35,AB$5)))</f>
        <v/>
      </c>
      <c r="AC35" s="63">
        <f>IF(N(L35)=0,0,M35/L35)</f>
        <v/>
      </c>
    </row>
    <row r="36">
      <c r="B36" s="14" t="inlineStr">
        <is>
          <t>Downtown Loft</t>
        </is>
      </c>
      <c r="C36" s="14" t="inlineStr">
        <is>
          <t>M. Rossi</t>
        </is>
      </c>
      <c r="D36" s="14" t="inlineStr">
        <is>
          <t>Airbnb</t>
        </is>
      </c>
      <c r="E36" s="18" t="n">
        <v>46090</v>
      </c>
      <c r="F36" s="18" t="n">
        <v>46092</v>
      </c>
      <c r="G36" s="14" t="n">
        <v>3</v>
      </c>
      <c r="H36" s="60" t="n">
        <v>127</v>
      </c>
      <c r="I36" s="60" t="n">
        <v>70</v>
      </c>
      <c r="J36" s="60" t="n"/>
      <c r="K36" s="60" t="n"/>
      <c r="L36" s="33">
        <f>IF(OR(E36="",F36=""),"",MAX(0,F36-E36))</f>
        <v/>
      </c>
      <c r="M36" s="61">
        <f>IF(OR(E36="",F36=""),"",N(H36)*L36+N(I36)+N(J36))</f>
        <v/>
      </c>
      <c r="N36" s="61">
        <f>IF(OR(E36="",F36=""),"",IF(K36&lt;&gt;"",K36,(N(H36)*L36+N(I36))*IFERROR(VLOOKUP(D36,Settings!$F$11:$G$16,2,FALSE),0)))</f>
        <v/>
      </c>
      <c r="O36" s="62">
        <f>IF(OR(E36="",F36=""),"",M36-N36)</f>
        <v/>
      </c>
      <c r="P36" s="61">
        <f>IF(N(L36)=0,0,O36/L36)</f>
        <v/>
      </c>
      <c r="Q36" s="44">
        <f>IF(OR(E36="",F36=""),0,MAX(0,MIN(F36,DATE(Settings!$C$6,2,1))-MAX(E36,Q$5)))</f>
        <v/>
      </c>
      <c r="R36" s="44">
        <f>IF(OR(E36="",F36=""),0,MAX(0,MIN(F36,DATE(Settings!$C$6,3,1))-MAX(E36,R$5)))</f>
        <v/>
      </c>
      <c r="S36" s="44">
        <f>IF(OR(E36="",F36=""),0,MAX(0,MIN(F36,DATE(Settings!$C$6,4,1))-MAX(E36,S$5)))</f>
        <v/>
      </c>
      <c r="T36" s="44">
        <f>IF(OR(E36="",F36=""),0,MAX(0,MIN(F36,DATE(Settings!$C$6,5,1))-MAX(E36,T$5)))</f>
        <v/>
      </c>
      <c r="U36" s="44">
        <f>IF(OR(E36="",F36=""),0,MAX(0,MIN(F36,DATE(Settings!$C$6,6,1))-MAX(E36,U$5)))</f>
        <v/>
      </c>
      <c r="V36" s="44">
        <f>IF(OR(E36="",F36=""),0,MAX(0,MIN(F36,DATE(Settings!$C$6,7,1))-MAX(E36,V$5)))</f>
        <v/>
      </c>
      <c r="W36" s="44">
        <f>IF(OR(E36="",F36=""),0,MAX(0,MIN(F36,DATE(Settings!$C$6,8,1))-MAX(E36,W$5)))</f>
        <v/>
      </c>
      <c r="X36" s="44">
        <f>IF(OR(E36="",F36=""),0,MAX(0,MIN(F36,DATE(Settings!$C$6,9,1))-MAX(E36,X$5)))</f>
        <v/>
      </c>
      <c r="Y36" s="44">
        <f>IF(OR(E36="",F36=""),0,MAX(0,MIN(F36,DATE(Settings!$C$6,10,1))-MAX(E36,Y$5)))</f>
        <v/>
      </c>
      <c r="Z36" s="44">
        <f>IF(OR(E36="",F36=""),0,MAX(0,MIN(F36,DATE(Settings!$C$6,11,1))-MAX(E36,Z$5)))</f>
        <v/>
      </c>
      <c r="AA36" s="44">
        <f>IF(OR(E36="",F36=""),0,MAX(0,MIN(F36,DATE(Settings!$C$6,12,1))-MAX(E36,AA$5)))</f>
        <v/>
      </c>
      <c r="AB36" s="44">
        <f>IF(OR(E36="",F36=""),0,MAX(0,MIN(F36,DATE(Settings!$C$6,13,1))-MAX(E36,AB$5)))</f>
        <v/>
      </c>
      <c r="AC36" s="63">
        <f>IF(N(L36)=0,0,M36/L36)</f>
        <v/>
      </c>
    </row>
    <row r="37">
      <c r="B37" s="64" t="inlineStr">
        <is>
          <t>🔒 Free lite version: 30 rows. Unlock more rows, charts and all features in the full version — see the "Upgrade to Full" tab.</t>
        </is>
      </c>
      <c r="C37" s="14" t="n"/>
      <c r="D37" s="14" t="n"/>
      <c r="E37" s="18" t="n"/>
      <c r="F37" s="18" t="n"/>
      <c r="G37" s="14" t="n"/>
      <c r="H37" s="60" t="n"/>
      <c r="I37" s="60" t="n"/>
      <c r="J37" s="60" t="n"/>
      <c r="K37" s="60" t="n"/>
      <c r="L37" s="33" t="n"/>
      <c r="M37" s="61" t="n"/>
      <c r="N37" s="61" t="n"/>
      <c r="O37" s="62" t="n"/>
      <c r="P37" s="61" t="n"/>
      <c r="Q37" s="44" t="n"/>
      <c r="R37" s="44" t="n"/>
      <c r="S37" s="44" t="n"/>
      <c r="T37" s="44" t="n"/>
      <c r="U37" s="44" t="n"/>
      <c r="V37" s="44" t="n"/>
      <c r="W37" s="44" t="n"/>
      <c r="X37" s="44" t="n"/>
      <c r="Y37" s="44" t="n"/>
      <c r="Z37" s="44" t="n"/>
      <c r="AA37" s="44" t="n"/>
      <c r="AB37" s="44" t="n"/>
      <c r="AC37" s="63" t="n"/>
    </row>
    <row r="38" hidden="1">
      <c r="B38" s="14" t="n"/>
      <c r="C38" s="14" t="n"/>
      <c r="D38" s="14" t="n"/>
      <c r="E38" s="18" t="n"/>
      <c r="F38" s="18" t="n"/>
      <c r="G38" s="14" t="n"/>
      <c r="H38" s="60" t="n"/>
      <c r="I38" s="60" t="n"/>
      <c r="J38" s="60" t="n"/>
      <c r="K38" s="60" t="n"/>
      <c r="L38" s="33">
        <f>IF(OR(E38="",F38=""),"",MAX(0,F38-E38))</f>
        <v/>
      </c>
      <c r="M38" s="61">
        <f>IF(OR(E38="",F38=""),"",N(H38)*L38+N(I38)+N(J38))</f>
        <v/>
      </c>
      <c r="N38" s="61">
        <f>IF(OR(E38="",F38=""),"",IF(K38&lt;&gt;"",K38,(N(H38)*L38+N(I38))*IFERROR(VLOOKUP(D38,Settings!$F$11:$G$16,2,FALSE),0)))</f>
        <v/>
      </c>
      <c r="O38" s="62">
        <f>IF(OR(E38="",F38=""),"",M38-N38)</f>
        <v/>
      </c>
      <c r="P38" s="61">
        <f>IF(N(L38)=0,0,O38/L38)</f>
        <v/>
      </c>
      <c r="Q38" s="44">
        <f>IF(OR(E38="",F38=""),0,MAX(0,MIN(F38,DATE(Settings!$C$6,2,1))-MAX(E38,Q$5)))</f>
        <v/>
      </c>
      <c r="R38" s="44">
        <f>IF(OR(E38="",F38=""),0,MAX(0,MIN(F38,DATE(Settings!$C$6,3,1))-MAX(E38,R$5)))</f>
        <v/>
      </c>
      <c r="S38" s="44">
        <f>IF(OR(E38="",F38=""),0,MAX(0,MIN(F38,DATE(Settings!$C$6,4,1))-MAX(E38,S$5)))</f>
        <v/>
      </c>
      <c r="T38" s="44">
        <f>IF(OR(E38="",F38=""),0,MAX(0,MIN(F38,DATE(Settings!$C$6,5,1))-MAX(E38,T$5)))</f>
        <v/>
      </c>
      <c r="U38" s="44">
        <f>IF(OR(E38="",F38=""),0,MAX(0,MIN(F38,DATE(Settings!$C$6,6,1))-MAX(E38,U$5)))</f>
        <v/>
      </c>
      <c r="V38" s="44">
        <f>IF(OR(E38="",F38=""),0,MAX(0,MIN(F38,DATE(Settings!$C$6,7,1))-MAX(E38,V$5)))</f>
        <v/>
      </c>
      <c r="W38" s="44">
        <f>IF(OR(E38="",F38=""),0,MAX(0,MIN(F38,DATE(Settings!$C$6,8,1))-MAX(E38,W$5)))</f>
        <v/>
      </c>
      <c r="X38" s="44">
        <f>IF(OR(E38="",F38=""),0,MAX(0,MIN(F38,DATE(Settings!$C$6,9,1))-MAX(E38,X$5)))</f>
        <v/>
      </c>
      <c r="Y38" s="44">
        <f>IF(OR(E38="",F38=""),0,MAX(0,MIN(F38,DATE(Settings!$C$6,10,1))-MAX(E38,Y$5)))</f>
        <v/>
      </c>
      <c r="Z38" s="44">
        <f>IF(OR(E38="",F38=""),0,MAX(0,MIN(F38,DATE(Settings!$C$6,11,1))-MAX(E38,Z$5)))</f>
        <v/>
      </c>
      <c r="AA38" s="44">
        <f>IF(OR(E38="",F38=""),0,MAX(0,MIN(F38,DATE(Settings!$C$6,12,1))-MAX(E38,AA$5)))</f>
        <v/>
      </c>
      <c r="AB38" s="44">
        <f>IF(OR(E38="",F38=""),0,MAX(0,MIN(F38,DATE(Settings!$C$6,13,1))-MAX(E38,AB$5)))</f>
        <v/>
      </c>
      <c r="AC38" s="63">
        <f>IF(N(L38)=0,0,M38/L38)</f>
        <v/>
      </c>
    </row>
    <row r="39" hidden="1">
      <c r="B39" s="14" t="n"/>
      <c r="C39" s="14" t="n"/>
      <c r="D39" s="14" t="n"/>
      <c r="E39" s="18" t="n"/>
      <c r="F39" s="18" t="n"/>
      <c r="G39" s="14" t="n"/>
      <c r="H39" s="60" t="n"/>
      <c r="I39" s="60" t="n"/>
      <c r="J39" s="60" t="n"/>
      <c r="K39" s="60" t="n"/>
      <c r="L39" s="33">
        <f>IF(OR(E39="",F39=""),"",MAX(0,F39-E39))</f>
        <v/>
      </c>
      <c r="M39" s="61">
        <f>IF(OR(E39="",F39=""),"",N(H39)*L39+N(I39)+N(J39))</f>
        <v/>
      </c>
      <c r="N39" s="61">
        <f>IF(OR(E39="",F39=""),"",IF(K39&lt;&gt;"",K39,(N(H39)*L39+N(I39))*IFERROR(VLOOKUP(D39,Settings!$F$11:$G$16,2,FALSE),0)))</f>
        <v/>
      </c>
      <c r="O39" s="62">
        <f>IF(OR(E39="",F39=""),"",M39-N39)</f>
        <v/>
      </c>
      <c r="P39" s="61">
        <f>IF(N(L39)=0,0,O39/L39)</f>
        <v/>
      </c>
      <c r="Q39" s="44">
        <f>IF(OR(E39="",F39=""),0,MAX(0,MIN(F39,DATE(Settings!$C$6,2,1))-MAX(E39,Q$5)))</f>
        <v/>
      </c>
      <c r="R39" s="44">
        <f>IF(OR(E39="",F39=""),0,MAX(0,MIN(F39,DATE(Settings!$C$6,3,1))-MAX(E39,R$5)))</f>
        <v/>
      </c>
      <c r="S39" s="44">
        <f>IF(OR(E39="",F39=""),0,MAX(0,MIN(F39,DATE(Settings!$C$6,4,1))-MAX(E39,S$5)))</f>
        <v/>
      </c>
      <c r="T39" s="44">
        <f>IF(OR(E39="",F39=""),0,MAX(0,MIN(F39,DATE(Settings!$C$6,5,1))-MAX(E39,T$5)))</f>
        <v/>
      </c>
      <c r="U39" s="44">
        <f>IF(OR(E39="",F39=""),0,MAX(0,MIN(F39,DATE(Settings!$C$6,6,1))-MAX(E39,U$5)))</f>
        <v/>
      </c>
      <c r="V39" s="44">
        <f>IF(OR(E39="",F39=""),0,MAX(0,MIN(F39,DATE(Settings!$C$6,7,1))-MAX(E39,V$5)))</f>
        <v/>
      </c>
      <c r="W39" s="44">
        <f>IF(OR(E39="",F39=""),0,MAX(0,MIN(F39,DATE(Settings!$C$6,8,1))-MAX(E39,W$5)))</f>
        <v/>
      </c>
      <c r="X39" s="44">
        <f>IF(OR(E39="",F39=""),0,MAX(0,MIN(F39,DATE(Settings!$C$6,9,1))-MAX(E39,X$5)))</f>
        <v/>
      </c>
      <c r="Y39" s="44">
        <f>IF(OR(E39="",F39=""),0,MAX(0,MIN(F39,DATE(Settings!$C$6,10,1))-MAX(E39,Y$5)))</f>
        <v/>
      </c>
      <c r="Z39" s="44">
        <f>IF(OR(E39="",F39=""),0,MAX(0,MIN(F39,DATE(Settings!$C$6,11,1))-MAX(E39,Z$5)))</f>
        <v/>
      </c>
      <c r="AA39" s="44">
        <f>IF(OR(E39="",F39=""),0,MAX(0,MIN(F39,DATE(Settings!$C$6,12,1))-MAX(E39,AA$5)))</f>
        <v/>
      </c>
      <c r="AB39" s="44">
        <f>IF(OR(E39="",F39=""),0,MAX(0,MIN(F39,DATE(Settings!$C$6,13,1))-MAX(E39,AB$5)))</f>
        <v/>
      </c>
      <c r="AC39" s="63">
        <f>IF(N(L39)=0,0,M39/L39)</f>
        <v/>
      </c>
    </row>
    <row r="40" hidden="1">
      <c r="B40" s="14" t="n"/>
      <c r="C40" s="14" t="n"/>
      <c r="D40" s="14" t="n"/>
      <c r="E40" s="18" t="n"/>
      <c r="F40" s="18" t="n"/>
      <c r="G40" s="14" t="n"/>
      <c r="H40" s="60" t="n"/>
      <c r="I40" s="60" t="n"/>
      <c r="J40" s="60" t="n"/>
      <c r="K40" s="60" t="n"/>
      <c r="L40" s="33">
        <f>IF(OR(E40="",F40=""),"",MAX(0,F40-E40))</f>
        <v/>
      </c>
      <c r="M40" s="61">
        <f>IF(OR(E40="",F40=""),"",N(H40)*L40+N(I40)+N(J40))</f>
        <v/>
      </c>
      <c r="N40" s="61">
        <f>IF(OR(E40="",F40=""),"",IF(K40&lt;&gt;"",K40,(N(H40)*L40+N(I40))*IFERROR(VLOOKUP(D40,Settings!$F$11:$G$16,2,FALSE),0)))</f>
        <v/>
      </c>
      <c r="O40" s="62">
        <f>IF(OR(E40="",F40=""),"",M40-N40)</f>
        <v/>
      </c>
      <c r="P40" s="61">
        <f>IF(N(L40)=0,0,O40/L40)</f>
        <v/>
      </c>
      <c r="Q40" s="44">
        <f>IF(OR(E40="",F40=""),0,MAX(0,MIN(F40,DATE(Settings!$C$6,2,1))-MAX(E40,Q$5)))</f>
        <v/>
      </c>
      <c r="R40" s="44">
        <f>IF(OR(E40="",F40=""),0,MAX(0,MIN(F40,DATE(Settings!$C$6,3,1))-MAX(E40,R$5)))</f>
        <v/>
      </c>
      <c r="S40" s="44">
        <f>IF(OR(E40="",F40=""),0,MAX(0,MIN(F40,DATE(Settings!$C$6,4,1))-MAX(E40,S$5)))</f>
        <v/>
      </c>
      <c r="T40" s="44">
        <f>IF(OR(E40="",F40=""),0,MAX(0,MIN(F40,DATE(Settings!$C$6,5,1))-MAX(E40,T$5)))</f>
        <v/>
      </c>
      <c r="U40" s="44">
        <f>IF(OR(E40="",F40=""),0,MAX(0,MIN(F40,DATE(Settings!$C$6,6,1))-MAX(E40,U$5)))</f>
        <v/>
      </c>
      <c r="V40" s="44">
        <f>IF(OR(E40="",F40=""),0,MAX(0,MIN(F40,DATE(Settings!$C$6,7,1))-MAX(E40,V$5)))</f>
        <v/>
      </c>
      <c r="W40" s="44">
        <f>IF(OR(E40="",F40=""),0,MAX(0,MIN(F40,DATE(Settings!$C$6,8,1))-MAX(E40,W$5)))</f>
        <v/>
      </c>
      <c r="X40" s="44">
        <f>IF(OR(E40="",F40=""),0,MAX(0,MIN(F40,DATE(Settings!$C$6,9,1))-MAX(E40,X$5)))</f>
        <v/>
      </c>
      <c r="Y40" s="44">
        <f>IF(OR(E40="",F40=""),0,MAX(0,MIN(F40,DATE(Settings!$C$6,10,1))-MAX(E40,Y$5)))</f>
        <v/>
      </c>
      <c r="Z40" s="44">
        <f>IF(OR(E40="",F40=""),0,MAX(0,MIN(F40,DATE(Settings!$C$6,11,1))-MAX(E40,Z$5)))</f>
        <v/>
      </c>
      <c r="AA40" s="44">
        <f>IF(OR(E40="",F40=""),0,MAX(0,MIN(F40,DATE(Settings!$C$6,12,1))-MAX(E40,AA$5)))</f>
        <v/>
      </c>
      <c r="AB40" s="44">
        <f>IF(OR(E40="",F40=""),0,MAX(0,MIN(F40,DATE(Settings!$C$6,13,1))-MAX(E40,AB$5)))</f>
        <v/>
      </c>
      <c r="AC40" s="63">
        <f>IF(N(L40)=0,0,M40/L40)</f>
        <v/>
      </c>
    </row>
    <row r="41" hidden="1">
      <c r="B41" s="14" t="n"/>
      <c r="C41" s="14" t="n"/>
      <c r="D41" s="14" t="n"/>
      <c r="E41" s="18" t="n"/>
      <c r="F41" s="18" t="n"/>
      <c r="G41" s="14" t="n"/>
      <c r="H41" s="60" t="n"/>
      <c r="I41" s="60" t="n"/>
      <c r="J41" s="60" t="n"/>
      <c r="K41" s="60" t="n"/>
      <c r="L41" s="33">
        <f>IF(OR(E41="",F41=""),"",MAX(0,F41-E41))</f>
        <v/>
      </c>
      <c r="M41" s="61">
        <f>IF(OR(E41="",F41=""),"",N(H41)*L41+N(I41)+N(J41))</f>
        <v/>
      </c>
      <c r="N41" s="61">
        <f>IF(OR(E41="",F41=""),"",IF(K41&lt;&gt;"",K41,(N(H41)*L41+N(I41))*IFERROR(VLOOKUP(D41,Settings!$F$11:$G$16,2,FALSE),0)))</f>
        <v/>
      </c>
      <c r="O41" s="62">
        <f>IF(OR(E41="",F41=""),"",M41-N41)</f>
        <v/>
      </c>
      <c r="P41" s="61">
        <f>IF(N(L41)=0,0,O41/L41)</f>
        <v/>
      </c>
      <c r="Q41" s="44">
        <f>IF(OR(E41="",F41=""),0,MAX(0,MIN(F41,DATE(Settings!$C$6,2,1))-MAX(E41,Q$5)))</f>
        <v/>
      </c>
      <c r="R41" s="44">
        <f>IF(OR(E41="",F41=""),0,MAX(0,MIN(F41,DATE(Settings!$C$6,3,1))-MAX(E41,R$5)))</f>
        <v/>
      </c>
      <c r="S41" s="44">
        <f>IF(OR(E41="",F41=""),0,MAX(0,MIN(F41,DATE(Settings!$C$6,4,1))-MAX(E41,S$5)))</f>
        <v/>
      </c>
      <c r="T41" s="44">
        <f>IF(OR(E41="",F41=""),0,MAX(0,MIN(F41,DATE(Settings!$C$6,5,1))-MAX(E41,T$5)))</f>
        <v/>
      </c>
      <c r="U41" s="44">
        <f>IF(OR(E41="",F41=""),0,MAX(0,MIN(F41,DATE(Settings!$C$6,6,1))-MAX(E41,U$5)))</f>
        <v/>
      </c>
      <c r="V41" s="44">
        <f>IF(OR(E41="",F41=""),0,MAX(0,MIN(F41,DATE(Settings!$C$6,7,1))-MAX(E41,V$5)))</f>
        <v/>
      </c>
      <c r="W41" s="44">
        <f>IF(OR(E41="",F41=""),0,MAX(0,MIN(F41,DATE(Settings!$C$6,8,1))-MAX(E41,W$5)))</f>
        <v/>
      </c>
      <c r="X41" s="44">
        <f>IF(OR(E41="",F41=""),0,MAX(0,MIN(F41,DATE(Settings!$C$6,9,1))-MAX(E41,X$5)))</f>
        <v/>
      </c>
      <c r="Y41" s="44">
        <f>IF(OR(E41="",F41=""),0,MAX(0,MIN(F41,DATE(Settings!$C$6,10,1))-MAX(E41,Y$5)))</f>
        <v/>
      </c>
      <c r="Z41" s="44">
        <f>IF(OR(E41="",F41=""),0,MAX(0,MIN(F41,DATE(Settings!$C$6,11,1))-MAX(E41,Z$5)))</f>
        <v/>
      </c>
      <c r="AA41" s="44">
        <f>IF(OR(E41="",F41=""),0,MAX(0,MIN(F41,DATE(Settings!$C$6,12,1))-MAX(E41,AA$5)))</f>
        <v/>
      </c>
      <c r="AB41" s="44">
        <f>IF(OR(E41="",F41=""),0,MAX(0,MIN(F41,DATE(Settings!$C$6,13,1))-MAX(E41,AB$5)))</f>
        <v/>
      </c>
      <c r="AC41" s="63">
        <f>IF(N(L41)=0,0,M41/L41)</f>
        <v/>
      </c>
    </row>
    <row r="42" hidden="1">
      <c r="B42" s="14" t="n"/>
      <c r="C42" s="14" t="n"/>
      <c r="D42" s="14" t="n"/>
      <c r="E42" s="18" t="n"/>
      <c r="F42" s="18" t="n"/>
      <c r="G42" s="14" t="n"/>
      <c r="H42" s="60" t="n"/>
      <c r="I42" s="60" t="n"/>
      <c r="J42" s="60" t="n"/>
      <c r="K42" s="60" t="n"/>
      <c r="L42" s="33">
        <f>IF(OR(E42="",F42=""),"",MAX(0,F42-E42))</f>
        <v/>
      </c>
      <c r="M42" s="61">
        <f>IF(OR(E42="",F42=""),"",N(H42)*L42+N(I42)+N(J42))</f>
        <v/>
      </c>
      <c r="N42" s="61">
        <f>IF(OR(E42="",F42=""),"",IF(K42&lt;&gt;"",K42,(N(H42)*L42+N(I42))*IFERROR(VLOOKUP(D42,Settings!$F$11:$G$16,2,FALSE),0)))</f>
        <v/>
      </c>
      <c r="O42" s="62">
        <f>IF(OR(E42="",F42=""),"",M42-N42)</f>
        <v/>
      </c>
      <c r="P42" s="61">
        <f>IF(N(L42)=0,0,O42/L42)</f>
        <v/>
      </c>
      <c r="Q42" s="44">
        <f>IF(OR(E42="",F42=""),0,MAX(0,MIN(F42,DATE(Settings!$C$6,2,1))-MAX(E42,Q$5)))</f>
        <v/>
      </c>
      <c r="R42" s="44">
        <f>IF(OR(E42="",F42=""),0,MAX(0,MIN(F42,DATE(Settings!$C$6,3,1))-MAX(E42,R$5)))</f>
        <v/>
      </c>
      <c r="S42" s="44">
        <f>IF(OR(E42="",F42=""),0,MAX(0,MIN(F42,DATE(Settings!$C$6,4,1))-MAX(E42,S$5)))</f>
        <v/>
      </c>
      <c r="T42" s="44">
        <f>IF(OR(E42="",F42=""),0,MAX(0,MIN(F42,DATE(Settings!$C$6,5,1))-MAX(E42,T$5)))</f>
        <v/>
      </c>
      <c r="U42" s="44">
        <f>IF(OR(E42="",F42=""),0,MAX(0,MIN(F42,DATE(Settings!$C$6,6,1))-MAX(E42,U$5)))</f>
        <v/>
      </c>
      <c r="V42" s="44">
        <f>IF(OR(E42="",F42=""),0,MAX(0,MIN(F42,DATE(Settings!$C$6,7,1))-MAX(E42,V$5)))</f>
        <v/>
      </c>
      <c r="W42" s="44">
        <f>IF(OR(E42="",F42=""),0,MAX(0,MIN(F42,DATE(Settings!$C$6,8,1))-MAX(E42,W$5)))</f>
        <v/>
      </c>
      <c r="X42" s="44">
        <f>IF(OR(E42="",F42=""),0,MAX(0,MIN(F42,DATE(Settings!$C$6,9,1))-MAX(E42,X$5)))</f>
        <v/>
      </c>
      <c r="Y42" s="44">
        <f>IF(OR(E42="",F42=""),0,MAX(0,MIN(F42,DATE(Settings!$C$6,10,1))-MAX(E42,Y$5)))</f>
        <v/>
      </c>
      <c r="Z42" s="44">
        <f>IF(OR(E42="",F42=""),0,MAX(0,MIN(F42,DATE(Settings!$C$6,11,1))-MAX(E42,Z$5)))</f>
        <v/>
      </c>
      <c r="AA42" s="44">
        <f>IF(OR(E42="",F42=""),0,MAX(0,MIN(F42,DATE(Settings!$C$6,12,1))-MAX(E42,AA$5)))</f>
        <v/>
      </c>
      <c r="AB42" s="44">
        <f>IF(OR(E42="",F42=""),0,MAX(0,MIN(F42,DATE(Settings!$C$6,13,1))-MAX(E42,AB$5)))</f>
        <v/>
      </c>
      <c r="AC42" s="63">
        <f>IF(N(L42)=0,0,M42/L42)</f>
        <v/>
      </c>
    </row>
    <row r="43" hidden="1">
      <c r="B43" s="14" t="n"/>
      <c r="C43" s="14" t="n"/>
      <c r="D43" s="14" t="n"/>
      <c r="E43" s="18" t="n"/>
      <c r="F43" s="18" t="n"/>
      <c r="G43" s="14" t="n"/>
      <c r="H43" s="60" t="n"/>
      <c r="I43" s="60" t="n"/>
      <c r="J43" s="60" t="n"/>
      <c r="K43" s="60" t="n"/>
      <c r="L43" s="33">
        <f>IF(OR(E43="",F43=""),"",MAX(0,F43-E43))</f>
        <v/>
      </c>
      <c r="M43" s="61">
        <f>IF(OR(E43="",F43=""),"",N(H43)*L43+N(I43)+N(J43))</f>
        <v/>
      </c>
      <c r="N43" s="61">
        <f>IF(OR(E43="",F43=""),"",IF(K43&lt;&gt;"",K43,(N(H43)*L43+N(I43))*IFERROR(VLOOKUP(D43,Settings!$F$11:$G$16,2,FALSE),0)))</f>
        <v/>
      </c>
      <c r="O43" s="62">
        <f>IF(OR(E43="",F43=""),"",M43-N43)</f>
        <v/>
      </c>
      <c r="P43" s="61">
        <f>IF(N(L43)=0,0,O43/L43)</f>
        <v/>
      </c>
      <c r="Q43" s="44">
        <f>IF(OR(E43="",F43=""),0,MAX(0,MIN(F43,DATE(Settings!$C$6,2,1))-MAX(E43,Q$5)))</f>
        <v/>
      </c>
      <c r="R43" s="44">
        <f>IF(OR(E43="",F43=""),0,MAX(0,MIN(F43,DATE(Settings!$C$6,3,1))-MAX(E43,R$5)))</f>
        <v/>
      </c>
      <c r="S43" s="44">
        <f>IF(OR(E43="",F43=""),0,MAX(0,MIN(F43,DATE(Settings!$C$6,4,1))-MAX(E43,S$5)))</f>
        <v/>
      </c>
      <c r="T43" s="44">
        <f>IF(OR(E43="",F43=""),0,MAX(0,MIN(F43,DATE(Settings!$C$6,5,1))-MAX(E43,T$5)))</f>
        <v/>
      </c>
      <c r="U43" s="44">
        <f>IF(OR(E43="",F43=""),0,MAX(0,MIN(F43,DATE(Settings!$C$6,6,1))-MAX(E43,U$5)))</f>
        <v/>
      </c>
      <c r="V43" s="44">
        <f>IF(OR(E43="",F43=""),0,MAX(0,MIN(F43,DATE(Settings!$C$6,7,1))-MAX(E43,V$5)))</f>
        <v/>
      </c>
      <c r="W43" s="44">
        <f>IF(OR(E43="",F43=""),0,MAX(0,MIN(F43,DATE(Settings!$C$6,8,1))-MAX(E43,W$5)))</f>
        <v/>
      </c>
      <c r="X43" s="44">
        <f>IF(OR(E43="",F43=""),0,MAX(0,MIN(F43,DATE(Settings!$C$6,9,1))-MAX(E43,X$5)))</f>
        <v/>
      </c>
      <c r="Y43" s="44">
        <f>IF(OR(E43="",F43=""),0,MAX(0,MIN(F43,DATE(Settings!$C$6,10,1))-MAX(E43,Y$5)))</f>
        <v/>
      </c>
      <c r="Z43" s="44">
        <f>IF(OR(E43="",F43=""),0,MAX(0,MIN(F43,DATE(Settings!$C$6,11,1))-MAX(E43,Z$5)))</f>
        <v/>
      </c>
      <c r="AA43" s="44">
        <f>IF(OR(E43="",F43=""),0,MAX(0,MIN(F43,DATE(Settings!$C$6,12,1))-MAX(E43,AA$5)))</f>
        <v/>
      </c>
      <c r="AB43" s="44">
        <f>IF(OR(E43="",F43=""),0,MAX(0,MIN(F43,DATE(Settings!$C$6,13,1))-MAX(E43,AB$5)))</f>
        <v/>
      </c>
      <c r="AC43" s="63">
        <f>IF(N(L43)=0,0,M43/L43)</f>
        <v/>
      </c>
    </row>
    <row r="44" hidden="1">
      <c r="B44" s="14" t="n"/>
      <c r="C44" s="14" t="n"/>
      <c r="D44" s="14" t="n"/>
      <c r="E44" s="18" t="n"/>
      <c r="F44" s="18" t="n"/>
      <c r="G44" s="14" t="n"/>
      <c r="H44" s="60" t="n"/>
      <c r="I44" s="60" t="n"/>
      <c r="J44" s="60" t="n"/>
      <c r="K44" s="60" t="n"/>
      <c r="L44" s="33">
        <f>IF(OR(E44="",F44=""),"",MAX(0,F44-E44))</f>
        <v/>
      </c>
      <c r="M44" s="61">
        <f>IF(OR(E44="",F44=""),"",N(H44)*L44+N(I44)+N(J44))</f>
        <v/>
      </c>
      <c r="N44" s="61">
        <f>IF(OR(E44="",F44=""),"",IF(K44&lt;&gt;"",K44,(N(H44)*L44+N(I44))*IFERROR(VLOOKUP(D44,Settings!$F$11:$G$16,2,FALSE),0)))</f>
        <v/>
      </c>
      <c r="O44" s="62">
        <f>IF(OR(E44="",F44=""),"",M44-N44)</f>
        <v/>
      </c>
      <c r="P44" s="61">
        <f>IF(N(L44)=0,0,O44/L44)</f>
        <v/>
      </c>
      <c r="Q44" s="44">
        <f>IF(OR(E44="",F44=""),0,MAX(0,MIN(F44,DATE(Settings!$C$6,2,1))-MAX(E44,Q$5)))</f>
        <v/>
      </c>
      <c r="R44" s="44">
        <f>IF(OR(E44="",F44=""),0,MAX(0,MIN(F44,DATE(Settings!$C$6,3,1))-MAX(E44,R$5)))</f>
        <v/>
      </c>
      <c r="S44" s="44">
        <f>IF(OR(E44="",F44=""),0,MAX(0,MIN(F44,DATE(Settings!$C$6,4,1))-MAX(E44,S$5)))</f>
        <v/>
      </c>
      <c r="T44" s="44">
        <f>IF(OR(E44="",F44=""),0,MAX(0,MIN(F44,DATE(Settings!$C$6,5,1))-MAX(E44,T$5)))</f>
        <v/>
      </c>
      <c r="U44" s="44">
        <f>IF(OR(E44="",F44=""),0,MAX(0,MIN(F44,DATE(Settings!$C$6,6,1))-MAX(E44,U$5)))</f>
        <v/>
      </c>
      <c r="V44" s="44">
        <f>IF(OR(E44="",F44=""),0,MAX(0,MIN(F44,DATE(Settings!$C$6,7,1))-MAX(E44,V$5)))</f>
        <v/>
      </c>
      <c r="W44" s="44">
        <f>IF(OR(E44="",F44=""),0,MAX(0,MIN(F44,DATE(Settings!$C$6,8,1))-MAX(E44,W$5)))</f>
        <v/>
      </c>
      <c r="X44" s="44">
        <f>IF(OR(E44="",F44=""),0,MAX(0,MIN(F44,DATE(Settings!$C$6,9,1))-MAX(E44,X$5)))</f>
        <v/>
      </c>
      <c r="Y44" s="44">
        <f>IF(OR(E44="",F44=""),0,MAX(0,MIN(F44,DATE(Settings!$C$6,10,1))-MAX(E44,Y$5)))</f>
        <v/>
      </c>
      <c r="Z44" s="44">
        <f>IF(OR(E44="",F44=""),0,MAX(0,MIN(F44,DATE(Settings!$C$6,11,1))-MAX(E44,Z$5)))</f>
        <v/>
      </c>
      <c r="AA44" s="44">
        <f>IF(OR(E44="",F44=""),0,MAX(0,MIN(F44,DATE(Settings!$C$6,12,1))-MAX(E44,AA$5)))</f>
        <v/>
      </c>
      <c r="AB44" s="44">
        <f>IF(OR(E44="",F44=""),0,MAX(0,MIN(F44,DATE(Settings!$C$6,13,1))-MAX(E44,AB$5)))</f>
        <v/>
      </c>
      <c r="AC44" s="63">
        <f>IF(N(L44)=0,0,M44/L44)</f>
        <v/>
      </c>
    </row>
    <row r="45" hidden="1">
      <c r="B45" s="14" t="n"/>
      <c r="C45" s="14" t="n"/>
      <c r="D45" s="14" t="n"/>
      <c r="E45" s="18" t="n"/>
      <c r="F45" s="18" t="n"/>
      <c r="G45" s="14" t="n"/>
      <c r="H45" s="60" t="n"/>
      <c r="I45" s="60" t="n"/>
      <c r="J45" s="60" t="n"/>
      <c r="K45" s="60" t="n"/>
      <c r="L45" s="33">
        <f>IF(OR(E45="",F45=""),"",MAX(0,F45-E45))</f>
        <v/>
      </c>
      <c r="M45" s="61">
        <f>IF(OR(E45="",F45=""),"",N(H45)*L45+N(I45)+N(J45))</f>
        <v/>
      </c>
      <c r="N45" s="61">
        <f>IF(OR(E45="",F45=""),"",IF(K45&lt;&gt;"",K45,(N(H45)*L45+N(I45))*IFERROR(VLOOKUP(D45,Settings!$F$11:$G$16,2,FALSE),0)))</f>
        <v/>
      </c>
      <c r="O45" s="62">
        <f>IF(OR(E45="",F45=""),"",M45-N45)</f>
        <v/>
      </c>
      <c r="P45" s="61">
        <f>IF(N(L45)=0,0,O45/L45)</f>
        <v/>
      </c>
      <c r="Q45" s="44">
        <f>IF(OR(E45="",F45=""),0,MAX(0,MIN(F45,DATE(Settings!$C$6,2,1))-MAX(E45,Q$5)))</f>
        <v/>
      </c>
      <c r="R45" s="44">
        <f>IF(OR(E45="",F45=""),0,MAX(0,MIN(F45,DATE(Settings!$C$6,3,1))-MAX(E45,R$5)))</f>
        <v/>
      </c>
      <c r="S45" s="44">
        <f>IF(OR(E45="",F45=""),0,MAX(0,MIN(F45,DATE(Settings!$C$6,4,1))-MAX(E45,S$5)))</f>
        <v/>
      </c>
      <c r="T45" s="44">
        <f>IF(OR(E45="",F45=""),0,MAX(0,MIN(F45,DATE(Settings!$C$6,5,1))-MAX(E45,T$5)))</f>
        <v/>
      </c>
      <c r="U45" s="44">
        <f>IF(OR(E45="",F45=""),0,MAX(0,MIN(F45,DATE(Settings!$C$6,6,1))-MAX(E45,U$5)))</f>
        <v/>
      </c>
      <c r="V45" s="44">
        <f>IF(OR(E45="",F45=""),0,MAX(0,MIN(F45,DATE(Settings!$C$6,7,1))-MAX(E45,V$5)))</f>
        <v/>
      </c>
      <c r="W45" s="44">
        <f>IF(OR(E45="",F45=""),0,MAX(0,MIN(F45,DATE(Settings!$C$6,8,1))-MAX(E45,W$5)))</f>
        <v/>
      </c>
      <c r="X45" s="44">
        <f>IF(OR(E45="",F45=""),0,MAX(0,MIN(F45,DATE(Settings!$C$6,9,1))-MAX(E45,X$5)))</f>
        <v/>
      </c>
      <c r="Y45" s="44">
        <f>IF(OR(E45="",F45=""),0,MAX(0,MIN(F45,DATE(Settings!$C$6,10,1))-MAX(E45,Y$5)))</f>
        <v/>
      </c>
      <c r="Z45" s="44">
        <f>IF(OR(E45="",F45=""),0,MAX(0,MIN(F45,DATE(Settings!$C$6,11,1))-MAX(E45,Z$5)))</f>
        <v/>
      </c>
      <c r="AA45" s="44">
        <f>IF(OR(E45="",F45=""),0,MAX(0,MIN(F45,DATE(Settings!$C$6,12,1))-MAX(E45,AA$5)))</f>
        <v/>
      </c>
      <c r="AB45" s="44">
        <f>IF(OR(E45="",F45=""),0,MAX(0,MIN(F45,DATE(Settings!$C$6,13,1))-MAX(E45,AB$5)))</f>
        <v/>
      </c>
      <c r="AC45" s="63">
        <f>IF(N(L45)=0,0,M45/L45)</f>
        <v/>
      </c>
    </row>
    <row r="46" hidden="1">
      <c r="B46" s="14" t="n"/>
      <c r="C46" s="14" t="n"/>
      <c r="D46" s="14" t="n"/>
      <c r="E46" s="18" t="n"/>
      <c r="F46" s="18" t="n"/>
      <c r="G46" s="14" t="n"/>
      <c r="H46" s="60" t="n"/>
      <c r="I46" s="60" t="n"/>
      <c r="J46" s="60" t="n"/>
      <c r="K46" s="60" t="n"/>
      <c r="L46" s="33">
        <f>IF(OR(E46="",F46=""),"",MAX(0,F46-E46))</f>
        <v/>
      </c>
      <c r="M46" s="61">
        <f>IF(OR(E46="",F46=""),"",N(H46)*L46+N(I46)+N(J46))</f>
        <v/>
      </c>
      <c r="N46" s="61">
        <f>IF(OR(E46="",F46=""),"",IF(K46&lt;&gt;"",K46,(N(H46)*L46+N(I46))*IFERROR(VLOOKUP(D46,Settings!$F$11:$G$16,2,FALSE),0)))</f>
        <v/>
      </c>
      <c r="O46" s="62">
        <f>IF(OR(E46="",F46=""),"",M46-N46)</f>
        <v/>
      </c>
      <c r="P46" s="61">
        <f>IF(N(L46)=0,0,O46/L46)</f>
        <v/>
      </c>
      <c r="Q46" s="44">
        <f>IF(OR(E46="",F46=""),0,MAX(0,MIN(F46,DATE(Settings!$C$6,2,1))-MAX(E46,Q$5)))</f>
        <v/>
      </c>
      <c r="R46" s="44">
        <f>IF(OR(E46="",F46=""),0,MAX(0,MIN(F46,DATE(Settings!$C$6,3,1))-MAX(E46,R$5)))</f>
        <v/>
      </c>
      <c r="S46" s="44">
        <f>IF(OR(E46="",F46=""),0,MAX(0,MIN(F46,DATE(Settings!$C$6,4,1))-MAX(E46,S$5)))</f>
        <v/>
      </c>
      <c r="T46" s="44">
        <f>IF(OR(E46="",F46=""),0,MAX(0,MIN(F46,DATE(Settings!$C$6,5,1))-MAX(E46,T$5)))</f>
        <v/>
      </c>
      <c r="U46" s="44">
        <f>IF(OR(E46="",F46=""),0,MAX(0,MIN(F46,DATE(Settings!$C$6,6,1))-MAX(E46,U$5)))</f>
        <v/>
      </c>
      <c r="V46" s="44">
        <f>IF(OR(E46="",F46=""),0,MAX(0,MIN(F46,DATE(Settings!$C$6,7,1))-MAX(E46,V$5)))</f>
        <v/>
      </c>
      <c r="W46" s="44">
        <f>IF(OR(E46="",F46=""),0,MAX(0,MIN(F46,DATE(Settings!$C$6,8,1))-MAX(E46,W$5)))</f>
        <v/>
      </c>
      <c r="X46" s="44">
        <f>IF(OR(E46="",F46=""),0,MAX(0,MIN(F46,DATE(Settings!$C$6,9,1))-MAX(E46,X$5)))</f>
        <v/>
      </c>
      <c r="Y46" s="44">
        <f>IF(OR(E46="",F46=""),0,MAX(0,MIN(F46,DATE(Settings!$C$6,10,1))-MAX(E46,Y$5)))</f>
        <v/>
      </c>
      <c r="Z46" s="44">
        <f>IF(OR(E46="",F46=""),0,MAX(0,MIN(F46,DATE(Settings!$C$6,11,1))-MAX(E46,Z$5)))</f>
        <v/>
      </c>
      <c r="AA46" s="44">
        <f>IF(OR(E46="",F46=""),0,MAX(0,MIN(F46,DATE(Settings!$C$6,12,1))-MAX(E46,AA$5)))</f>
        <v/>
      </c>
      <c r="AB46" s="44">
        <f>IF(OR(E46="",F46=""),0,MAX(0,MIN(F46,DATE(Settings!$C$6,13,1))-MAX(E46,AB$5)))</f>
        <v/>
      </c>
      <c r="AC46" s="63">
        <f>IF(N(L46)=0,0,M46/L46)</f>
        <v/>
      </c>
    </row>
    <row r="47" hidden="1">
      <c r="B47" s="14" t="n"/>
      <c r="C47" s="14" t="n"/>
      <c r="D47" s="14" t="n"/>
      <c r="E47" s="18" t="n"/>
      <c r="F47" s="18" t="n"/>
      <c r="G47" s="14" t="n"/>
      <c r="H47" s="60" t="n"/>
      <c r="I47" s="60" t="n"/>
      <c r="J47" s="60" t="n"/>
      <c r="K47" s="60" t="n"/>
      <c r="L47" s="33">
        <f>IF(OR(E47="",F47=""),"",MAX(0,F47-E47))</f>
        <v/>
      </c>
      <c r="M47" s="61">
        <f>IF(OR(E47="",F47=""),"",N(H47)*L47+N(I47)+N(J47))</f>
        <v/>
      </c>
      <c r="N47" s="61">
        <f>IF(OR(E47="",F47=""),"",IF(K47&lt;&gt;"",K47,(N(H47)*L47+N(I47))*IFERROR(VLOOKUP(D47,Settings!$F$11:$G$16,2,FALSE),0)))</f>
        <v/>
      </c>
      <c r="O47" s="62">
        <f>IF(OR(E47="",F47=""),"",M47-N47)</f>
        <v/>
      </c>
      <c r="P47" s="61">
        <f>IF(N(L47)=0,0,O47/L47)</f>
        <v/>
      </c>
      <c r="Q47" s="44">
        <f>IF(OR(E47="",F47=""),0,MAX(0,MIN(F47,DATE(Settings!$C$6,2,1))-MAX(E47,Q$5)))</f>
        <v/>
      </c>
      <c r="R47" s="44">
        <f>IF(OR(E47="",F47=""),0,MAX(0,MIN(F47,DATE(Settings!$C$6,3,1))-MAX(E47,R$5)))</f>
        <v/>
      </c>
      <c r="S47" s="44">
        <f>IF(OR(E47="",F47=""),0,MAX(0,MIN(F47,DATE(Settings!$C$6,4,1))-MAX(E47,S$5)))</f>
        <v/>
      </c>
      <c r="T47" s="44">
        <f>IF(OR(E47="",F47=""),0,MAX(0,MIN(F47,DATE(Settings!$C$6,5,1))-MAX(E47,T$5)))</f>
        <v/>
      </c>
      <c r="U47" s="44">
        <f>IF(OR(E47="",F47=""),0,MAX(0,MIN(F47,DATE(Settings!$C$6,6,1))-MAX(E47,U$5)))</f>
        <v/>
      </c>
      <c r="V47" s="44">
        <f>IF(OR(E47="",F47=""),0,MAX(0,MIN(F47,DATE(Settings!$C$6,7,1))-MAX(E47,V$5)))</f>
        <v/>
      </c>
      <c r="W47" s="44">
        <f>IF(OR(E47="",F47=""),0,MAX(0,MIN(F47,DATE(Settings!$C$6,8,1))-MAX(E47,W$5)))</f>
        <v/>
      </c>
      <c r="X47" s="44">
        <f>IF(OR(E47="",F47=""),0,MAX(0,MIN(F47,DATE(Settings!$C$6,9,1))-MAX(E47,X$5)))</f>
        <v/>
      </c>
      <c r="Y47" s="44">
        <f>IF(OR(E47="",F47=""),0,MAX(0,MIN(F47,DATE(Settings!$C$6,10,1))-MAX(E47,Y$5)))</f>
        <v/>
      </c>
      <c r="Z47" s="44">
        <f>IF(OR(E47="",F47=""),0,MAX(0,MIN(F47,DATE(Settings!$C$6,11,1))-MAX(E47,Z$5)))</f>
        <v/>
      </c>
      <c r="AA47" s="44">
        <f>IF(OR(E47="",F47=""),0,MAX(0,MIN(F47,DATE(Settings!$C$6,12,1))-MAX(E47,AA$5)))</f>
        <v/>
      </c>
      <c r="AB47" s="44">
        <f>IF(OR(E47="",F47=""),0,MAX(0,MIN(F47,DATE(Settings!$C$6,13,1))-MAX(E47,AB$5)))</f>
        <v/>
      </c>
      <c r="AC47" s="63">
        <f>IF(N(L47)=0,0,M47/L47)</f>
        <v/>
      </c>
    </row>
    <row r="48" hidden="1">
      <c r="B48" s="14" t="n"/>
      <c r="C48" s="14" t="n"/>
      <c r="D48" s="14" t="n"/>
      <c r="E48" s="18" t="n"/>
      <c r="F48" s="18" t="n"/>
      <c r="G48" s="14" t="n"/>
      <c r="H48" s="60" t="n"/>
      <c r="I48" s="60" t="n"/>
      <c r="J48" s="60" t="n"/>
      <c r="K48" s="60" t="n"/>
      <c r="L48" s="33">
        <f>IF(OR(E48="",F48=""),"",MAX(0,F48-E48))</f>
        <v/>
      </c>
      <c r="M48" s="61">
        <f>IF(OR(E48="",F48=""),"",N(H48)*L48+N(I48)+N(J48))</f>
        <v/>
      </c>
      <c r="N48" s="61">
        <f>IF(OR(E48="",F48=""),"",IF(K48&lt;&gt;"",K48,(N(H48)*L48+N(I48))*IFERROR(VLOOKUP(D48,Settings!$F$11:$G$16,2,FALSE),0)))</f>
        <v/>
      </c>
      <c r="O48" s="62">
        <f>IF(OR(E48="",F48=""),"",M48-N48)</f>
        <v/>
      </c>
      <c r="P48" s="61">
        <f>IF(N(L48)=0,0,O48/L48)</f>
        <v/>
      </c>
      <c r="Q48" s="44">
        <f>IF(OR(E48="",F48=""),0,MAX(0,MIN(F48,DATE(Settings!$C$6,2,1))-MAX(E48,Q$5)))</f>
        <v/>
      </c>
      <c r="R48" s="44">
        <f>IF(OR(E48="",F48=""),0,MAX(0,MIN(F48,DATE(Settings!$C$6,3,1))-MAX(E48,R$5)))</f>
        <v/>
      </c>
      <c r="S48" s="44">
        <f>IF(OR(E48="",F48=""),0,MAX(0,MIN(F48,DATE(Settings!$C$6,4,1))-MAX(E48,S$5)))</f>
        <v/>
      </c>
      <c r="T48" s="44">
        <f>IF(OR(E48="",F48=""),0,MAX(0,MIN(F48,DATE(Settings!$C$6,5,1))-MAX(E48,T$5)))</f>
        <v/>
      </c>
      <c r="U48" s="44">
        <f>IF(OR(E48="",F48=""),0,MAX(0,MIN(F48,DATE(Settings!$C$6,6,1))-MAX(E48,U$5)))</f>
        <v/>
      </c>
      <c r="V48" s="44">
        <f>IF(OR(E48="",F48=""),0,MAX(0,MIN(F48,DATE(Settings!$C$6,7,1))-MAX(E48,V$5)))</f>
        <v/>
      </c>
      <c r="W48" s="44">
        <f>IF(OR(E48="",F48=""),0,MAX(0,MIN(F48,DATE(Settings!$C$6,8,1))-MAX(E48,W$5)))</f>
        <v/>
      </c>
      <c r="X48" s="44">
        <f>IF(OR(E48="",F48=""),0,MAX(0,MIN(F48,DATE(Settings!$C$6,9,1))-MAX(E48,X$5)))</f>
        <v/>
      </c>
      <c r="Y48" s="44">
        <f>IF(OR(E48="",F48=""),0,MAX(0,MIN(F48,DATE(Settings!$C$6,10,1))-MAX(E48,Y$5)))</f>
        <v/>
      </c>
      <c r="Z48" s="44">
        <f>IF(OR(E48="",F48=""),0,MAX(0,MIN(F48,DATE(Settings!$C$6,11,1))-MAX(E48,Z$5)))</f>
        <v/>
      </c>
      <c r="AA48" s="44">
        <f>IF(OR(E48="",F48=""),0,MAX(0,MIN(F48,DATE(Settings!$C$6,12,1))-MAX(E48,AA$5)))</f>
        <v/>
      </c>
      <c r="AB48" s="44">
        <f>IF(OR(E48="",F48=""),0,MAX(0,MIN(F48,DATE(Settings!$C$6,13,1))-MAX(E48,AB$5)))</f>
        <v/>
      </c>
      <c r="AC48" s="63">
        <f>IF(N(L48)=0,0,M48/L48)</f>
        <v/>
      </c>
    </row>
    <row r="49" hidden="1">
      <c r="B49" s="14" t="n"/>
      <c r="C49" s="14" t="n"/>
      <c r="D49" s="14" t="n"/>
      <c r="E49" s="18" t="n"/>
      <c r="F49" s="18" t="n"/>
      <c r="G49" s="14" t="n"/>
      <c r="H49" s="60" t="n"/>
      <c r="I49" s="60" t="n"/>
      <c r="J49" s="60" t="n"/>
      <c r="K49" s="60" t="n"/>
      <c r="L49" s="33">
        <f>IF(OR(E49="",F49=""),"",MAX(0,F49-E49))</f>
        <v/>
      </c>
      <c r="M49" s="61">
        <f>IF(OR(E49="",F49=""),"",N(H49)*L49+N(I49)+N(J49))</f>
        <v/>
      </c>
      <c r="N49" s="61">
        <f>IF(OR(E49="",F49=""),"",IF(K49&lt;&gt;"",K49,(N(H49)*L49+N(I49))*IFERROR(VLOOKUP(D49,Settings!$F$11:$G$16,2,FALSE),0)))</f>
        <v/>
      </c>
      <c r="O49" s="62">
        <f>IF(OR(E49="",F49=""),"",M49-N49)</f>
        <v/>
      </c>
      <c r="P49" s="61">
        <f>IF(N(L49)=0,0,O49/L49)</f>
        <v/>
      </c>
      <c r="Q49" s="44">
        <f>IF(OR(E49="",F49=""),0,MAX(0,MIN(F49,DATE(Settings!$C$6,2,1))-MAX(E49,Q$5)))</f>
        <v/>
      </c>
      <c r="R49" s="44">
        <f>IF(OR(E49="",F49=""),0,MAX(0,MIN(F49,DATE(Settings!$C$6,3,1))-MAX(E49,R$5)))</f>
        <v/>
      </c>
      <c r="S49" s="44">
        <f>IF(OR(E49="",F49=""),0,MAX(0,MIN(F49,DATE(Settings!$C$6,4,1))-MAX(E49,S$5)))</f>
        <v/>
      </c>
      <c r="T49" s="44">
        <f>IF(OR(E49="",F49=""),0,MAX(0,MIN(F49,DATE(Settings!$C$6,5,1))-MAX(E49,T$5)))</f>
        <v/>
      </c>
      <c r="U49" s="44">
        <f>IF(OR(E49="",F49=""),0,MAX(0,MIN(F49,DATE(Settings!$C$6,6,1))-MAX(E49,U$5)))</f>
        <v/>
      </c>
      <c r="V49" s="44">
        <f>IF(OR(E49="",F49=""),0,MAX(0,MIN(F49,DATE(Settings!$C$6,7,1))-MAX(E49,V$5)))</f>
        <v/>
      </c>
      <c r="W49" s="44">
        <f>IF(OR(E49="",F49=""),0,MAX(0,MIN(F49,DATE(Settings!$C$6,8,1))-MAX(E49,W$5)))</f>
        <v/>
      </c>
      <c r="X49" s="44">
        <f>IF(OR(E49="",F49=""),0,MAX(0,MIN(F49,DATE(Settings!$C$6,9,1))-MAX(E49,X$5)))</f>
        <v/>
      </c>
      <c r="Y49" s="44">
        <f>IF(OR(E49="",F49=""),0,MAX(0,MIN(F49,DATE(Settings!$C$6,10,1))-MAX(E49,Y$5)))</f>
        <v/>
      </c>
      <c r="Z49" s="44">
        <f>IF(OR(E49="",F49=""),0,MAX(0,MIN(F49,DATE(Settings!$C$6,11,1))-MAX(E49,Z$5)))</f>
        <v/>
      </c>
      <c r="AA49" s="44">
        <f>IF(OR(E49="",F49=""),0,MAX(0,MIN(F49,DATE(Settings!$C$6,12,1))-MAX(E49,AA$5)))</f>
        <v/>
      </c>
      <c r="AB49" s="44">
        <f>IF(OR(E49="",F49=""),0,MAX(0,MIN(F49,DATE(Settings!$C$6,13,1))-MAX(E49,AB$5)))</f>
        <v/>
      </c>
      <c r="AC49" s="63">
        <f>IF(N(L49)=0,0,M49/L49)</f>
        <v/>
      </c>
    </row>
    <row r="50" hidden="1">
      <c r="B50" s="14" t="n"/>
      <c r="C50" s="14" t="n"/>
      <c r="D50" s="14" t="n"/>
      <c r="E50" s="18" t="n"/>
      <c r="F50" s="18" t="n"/>
      <c r="G50" s="14" t="n"/>
      <c r="H50" s="60" t="n"/>
      <c r="I50" s="60" t="n"/>
      <c r="J50" s="60" t="n"/>
      <c r="K50" s="60" t="n"/>
      <c r="L50" s="33">
        <f>IF(OR(E50="",F50=""),"",MAX(0,F50-E50))</f>
        <v/>
      </c>
      <c r="M50" s="61">
        <f>IF(OR(E50="",F50=""),"",N(H50)*L50+N(I50)+N(J50))</f>
        <v/>
      </c>
      <c r="N50" s="61">
        <f>IF(OR(E50="",F50=""),"",IF(K50&lt;&gt;"",K50,(N(H50)*L50+N(I50))*IFERROR(VLOOKUP(D50,Settings!$F$11:$G$16,2,FALSE),0)))</f>
        <v/>
      </c>
      <c r="O50" s="62">
        <f>IF(OR(E50="",F50=""),"",M50-N50)</f>
        <v/>
      </c>
      <c r="P50" s="61">
        <f>IF(N(L50)=0,0,O50/L50)</f>
        <v/>
      </c>
      <c r="Q50" s="44">
        <f>IF(OR(E50="",F50=""),0,MAX(0,MIN(F50,DATE(Settings!$C$6,2,1))-MAX(E50,Q$5)))</f>
        <v/>
      </c>
      <c r="R50" s="44">
        <f>IF(OR(E50="",F50=""),0,MAX(0,MIN(F50,DATE(Settings!$C$6,3,1))-MAX(E50,R$5)))</f>
        <v/>
      </c>
      <c r="S50" s="44">
        <f>IF(OR(E50="",F50=""),0,MAX(0,MIN(F50,DATE(Settings!$C$6,4,1))-MAX(E50,S$5)))</f>
        <v/>
      </c>
      <c r="T50" s="44">
        <f>IF(OR(E50="",F50=""),0,MAX(0,MIN(F50,DATE(Settings!$C$6,5,1))-MAX(E50,T$5)))</f>
        <v/>
      </c>
      <c r="U50" s="44">
        <f>IF(OR(E50="",F50=""),0,MAX(0,MIN(F50,DATE(Settings!$C$6,6,1))-MAX(E50,U$5)))</f>
        <v/>
      </c>
      <c r="V50" s="44">
        <f>IF(OR(E50="",F50=""),0,MAX(0,MIN(F50,DATE(Settings!$C$6,7,1))-MAX(E50,V$5)))</f>
        <v/>
      </c>
      <c r="W50" s="44">
        <f>IF(OR(E50="",F50=""),0,MAX(0,MIN(F50,DATE(Settings!$C$6,8,1))-MAX(E50,W$5)))</f>
        <v/>
      </c>
      <c r="X50" s="44">
        <f>IF(OR(E50="",F50=""),0,MAX(0,MIN(F50,DATE(Settings!$C$6,9,1))-MAX(E50,X$5)))</f>
        <v/>
      </c>
      <c r="Y50" s="44">
        <f>IF(OR(E50="",F50=""),0,MAX(0,MIN(F50,DATE(Settings!$C$6,10,1))-MAX(E50,Y$5)))</f>
        <v/>
      </c>
      <c r="Z50" s="44">
        <f>IF(OR(E50="",F50=""),0,MAX(0,MIN(F50,DATE(Settings!$C$6,11,1))-MAX(E50,Z$5)))</f>
        <v/>
      </c>
      <c r="AA50" s="44">
        <f>IF(OR(E50="",F50=""),0,MAX(0,MIN(F50,DATE(Settings!$C$6,12,1))-MAX(E50,AA$5)))</f>
        <v/>
      </c>
      <c r="AB50" s="44">
        <f>IF(OR(E50="",F50=""),0,MAX(0,MIN(F50,DATE(Settings!$C$6,13,1))-MAX(E50,AB$5)))</f>
        <v/>
      </c>
      <c r="AC50" s="63">
        <f>IF(N(L50)=0,0,M50/L50)</f>
        <v/>
      </c>
    </row>
    <row r="51" hidden="1">
      <c r="B51" s="14" t="n"/>
      <c r="C51" s="14" t="n"/>
      <c r="D51" s="14" t="n"/>
      <c r="E51" s="18" t="n"/>
      <c r="F51" s="18" t="n"/>
      <c r="G51" s="14" t="n"/>
      <c r="H51" s="60" t="n"/>
      <c r="I51" s="60" t="n"/>
      <c r="J51" s="60" t="n"/>
      <c r="K51" s="60" t="n"/>
      <c r="L51" s="33">
        <f>IF(OR(E51="",F51=""),"",MAX(0,F51-E51))</f>
        <v/>
      </c>
      <c r="M51" s="61">
        <f>IF(OR(E51="",F51=""),"",N(H51)*L51+N(I51)+N(J51))</f>
        <v/>
      </c>
      <c r="N51" s="61">
        <f>IF(OR(E51="",F51=""),"",IF(K51&lt;&gt;"",K51,(N(H51)*L51+N(I51))*IFERROR(VLOOKUP(D51,Settings!$F$11:$G$16,2,FALSE),0)))</f>
        <v/>
      </c>
      <c r="O51" s="62">
        <f>IF(OR(E51="",F51=""),"",M51-N51)</f>
        <v/>
      </c>
      <c r="P51" s="61">
        <f>IF(N(L51)=0,0,O51/L51)</f>
        <v/>
      </c>
      <c r="Q51" s="44">
        <f>IF(OR(E51="",F51=""),0,MAX(0,MIN(F51,DATE(Settings!$C$6,2,1))-MAX(E51,Q$5)))</f>
        <v/>
      </c>
      <c r="R51" s="44">
        <f>IF(OR(E51="",F51=""),0,MAX(0,MIN(F51,DATE(Settings!$C$6,3,1))-MAX(E51,R$5)))</f>
        <v/>
      </c>
      <c r="S51" s="44">
        <f>IF(OR(E51="",F51=""),0,MAX(0,MIN(F51,DATE(Settings!$C$6,4,1))-MAX(E51,S$5)))</f>
        <v/>
      </c>
      <c r="T51" s="44">
        <f>IF(OR(E51="",F51=""),0,MAX(0,MIN(F51,DATE(Settings!$C$6,5,1))-MAX(E51,T$5)))</f>
        <v/>
      </c>
      <c r="U51" s="44">
        <f>IF(OR(E51="",F51=""),0,MAX(0,MIN(F51,DATE(Settings!$C$6,6,1))-MAX(E51,U$5)))</f>
        <v/>
      </c>
      <c r="V51" s="44">
        <f>IF(OR(E51="",F51=""),0,MAX(0,MIN(F51,DATE(Settings!$C$6,7,1))-MAX(E51,V$5)))</f>
        <v/>
      </c>
      <c r="W51" s="44">
        <f>IF(OR(E51="",F51=""),0,MAX(0,MIN(F51,DATE(Settings!$C$6,8,1))-MAX(E51,W$5)))</f>
        <v/>
      </c>
      <c r="X51" s="44">
        <f>IF(OR(E51="",F51=""),0,MAX(0,MIN(F51,DATE(Settings!$C$6,9,1))-MAX(E51,X$5)))</f>
        <v/>
      </c>
      <c r="Y51" s="44">
        <f>IF(OR(E51="",F51=""),0,MAX(0,MIN(F51,DATE(Settings!$C$6,10,1))-MAX(E51,Y$5)))</f>
        <v/>
      </c>
      <c r="Z51" s="44">
        <f>IF(OR(E51="",F51=""),0,MAX(0,MIN(F51,DATE(Settings!$C$6,11,1))-MAX(E51,Z$5)))</f>
        <v/>
      </c>
      <c r="AA51" s="44">
        <f>IF(OR(E51="",F51=""),0,MAX(0,MIN(F51,DATE(Settings!$C$6,12,1))-MAX(E51,AA$5)))</f>
        <v/>
      </c>
      <c r="AB51" s="44">
        <f>IF(OR(E51="",F51=""),0,MAX(0,MIN(F51,DATE(Settings!$C$6,13,1))-MAX(E51,AB$5)))</f>
        <v/>
      </c>
      <c r="AC51" s="63">
        <f>IF(N(L51)=0,0,M51/L51)</f>
        <v/>
      </c>
    </row>
    <row r="52" hidden="1">
      <c r="B52" s="14" t="n"/>
      <c r="C52" s="14" t="n"/>
      <c r="D52" s="14" t="n"/>
      <c r="E52" s="18" t="n"/>
      <c r="F52" s="18" t="n"/>
      <c r="G52" s="14" t="n"/>
      <c r="H52" s="60" t="n"/>
      <c r="I52" s="60" t="n"/>
      <c r="J52" s="60" t="n"/>
      <c r="K52" s="60" t="n"/>
      <c r="L52" s="33">
        <f>IF(OR(E52="",F52=""),"",MAX(0,F52-E52))</f>
        <v/>
      </c>
      <c r="M52" s="61">
        <f>IF(OR(E52="",F52=""),"",N(H52)*L52+N(I52)+N(J52))</f>
        <v/>
      </c>
      <c r="N52" s="61">
        <f>IF(OR(E52="",F52=""),"",IF(K52&lt;&gt;"",K52,(N(H52)*L52+N(I52))*IFERROR(VLOOKUP(D52,Settings!$F$11:$G$16,2,FALSE),0)))</f>
        <v/>
      </c>
      <c r="O52" s="62">
        <f>IF(OR(E52="",F52=""),"",M52-N52)</f>
        <v/>
      </c>
      <c r="P52" s="61">
        <f>IF(N(L52)=0,0,O52/L52)</f>
        <v/>
      </c>
      <c r="Q52" s="44">
        <f>IF(OR(E52="",F52=""),0,MAX(0,MIN(F52,DATE(Settings!$C$6,2,1))-MAX(E52,Q$5)))</f>
        <v/>
      </c>
      <c r="R52" s="44">
        <f>IF(OR(E52="",F52=""),0,MAX(0,MIN(F52,DATE(Settings!$C$6,3,1))-MAX(E52,R$5)))</f>
        <v/>
      </c>
      <c r="S52" s="44">
        <f>IF(OR(E52="",F52=""),0,MAX(0,MIN(F52,DATE(Settings!$C$6,4,1))-MAX(E52,S$5)))</f>
        <v/>
      </c>
      <c r="T52" s="44">
        <f>IF(OR(E52="",F52=""),0,MAX(0,MIN(F52,DATE(Settings!$C$6,5,1))-MAX(E52,T$5)))</f>
        <v/>
      </c>
      <c r="U52" s="44">
        <f>IF(OR(E52="",F52=""),0,MAX(0,MIN(F52,DATE(Settings!$C$6,6,1))-MAX(E52,U$5)))</f>
        <v/>
      </c>
      <c r="V52" s="44">
        <f>IF(OR(E52="",F52=""),0,MAX(0,MIN(F52,DATE(Settings!$C$6,7,1))-MAX(E52,V$5)))</f>
        <v/>
      </c>
      <c r="W52" s="44">
        <f>IF(OR(E52="",F52=""),0,MAX(0,MIN(F52,DATE(Settings!$C$6,8,1))-MAX(E52,W$5)))</f>
        <v/>
      </c>
      <c r="X52" s="44">
        <f>IF(OR(E52="",F52=""),0,MAX(0,MIN(F52,DATE(Settings!$C$6,9,1))-MAX(E52,X$5)))</f>
        <v/>
      </c>
      <c r="Y52" s="44">
        <f>IF(OR(E52="",F52=""),0,MAX(0,MIN(F52,DATE(Settings!$C$6,10,1))-MAX(E52,Y$5)))</f>
        <v/>
      </c>
      <c r="Z52" s="44">
        <f>IF(OR(E52="",F52=""),0,MAX(0,MIN(F52,DATE(Settings!$C$6,11,1))-MAX(E52,Z$5)))</f>
        <v/>
      </c>
      <c r="AA52" s="44">
        <f>IF(OR(E52="",F52=""),0,MAX(0,MIN(F52,DATE(Settings!$C$6,12,1))-MAX(E52,AA$5)))</f>
        <v/>
      </c>
      <c r="AB52" s="44">
        <f>IF(OR(E52="",F52=""),0,MAX(0,MIN(F52,DATE(Settings!$C$6,13,1))-MAX(E52,AB$5)))</f>
        <v/>
      </c>
      <c r="AC52" s="63">
        <f>IF(N(L52)=0,0,M52/L52)</f>
        <v/>
      </c>
    </row>
    <row r="53" hidden="1">
      <c r="B53" s="14" t="n"/>
      <c r="C53" s="14" t="n"/>
      <c r="D53" s="14" t="n"/>
      <c r="E53" s="18" t="n"/>
      <c r="F53" s="18" t="n"/>
      <c r="G53" s="14" t="n"/>
      <c r="H53" s="60" t="n"/>
      <c r="I53" s="60" t="n"/>
      <c r="J53" s="60" t="n"/>
      <c r="K53" s="60" t="n"/>
      <c r="L53" s="33">
        <f>IF(OR(E53="",F53=""),"",MAX(0,F53-E53))</f>
        <v/>
      </c>
      <c r="M53" s="61">
        <f>IF(OR(E53="",F53=""),"",N(H53)*L53+N(I53)+N(J53))</f>
        <v/>
      </c>
      <c r="N53" s="61">
        <f>IF(OR(E53="",F53=""),"",IF(K53&lt;&gt;"",K53,(N(H53)*L53+N(I53))*IFERROR(VLOOKUP(D53,Settings!$F$11:$G$16,2,FALSE),0)))</f>
        <v/>
      </c>
      <c r="O53" s="62">
        <f>IF(OR(E53="",F53=""),"",M53-N53)</f>
        <v/>
      </c>
      <c r="P53" s="61">
        <f>IF(N(L53)=0,0,O53/L53)</f>
        <v/>
      </c>
      <c r="Q53" s="44">
        <f>IF(OR(E53="",F53=""),0,MAX(0,MIN(F53,DATE(Settings!$C$6,2,1))-MAX(E53,Q$5)))</f>
        <v/>
      </c>
      <c r="R53" s="44">
        <f>IF(OR(E53="",F53=""),0,MAX(0,MIN(F53,DATE(Settings!$C$6,3,1))-MAX(E53,R$5)))</f>
        <v/>
      </c>
      <c r="S53" s="44">
        <f>IF(OR(E53="",F53=""),0,MAX(0,MIN(F53,DATE(Settings!$C$6,4,1))-MAX(E53,S$5)))</f>
        <v/>
      </c>
      <c r="T53" s="44">
        <f>IF(OR(E53="",F53=""),0,MAX(0,MIN(F53,DATE(Settings!$C$6,5,1))-MAX(E53,T$5)))</f>
        <v/>
      </c>
      <c r="U53" s="44">
        <f>IF(OR(E53="",F53=""),0,MAX(0,MIN(F53,DATE(Settings!$C$6,6,1))-MAX(E53,U$5)))</f>
        <v/>
      </c>
      <c r="V53" s="44">
        <f>IF(OR(E53="",F53=""),0,MAX(0,MIN(F53,DATE(Settings!$C$6,7,1))-MAX(E53,V$5)))</f>
        <v/>
      </c>
      <c r="W53" s="44">
        <f>IF(OR(E53="",F53=""),0,MAX(0,MIN(F53,DATE(Settings!$C$6,8,1))-MAX(E53,W$5)))</f>
        <v/>
      </c>
      <c r="X53" s="44">
        <f>IF(OR(E53="",F53=""),0,MAX(0,MIN(F53,DATE(Settings!$C$6,9,1))-MAX(E53,X$5)))</f>
        <v/>
      </c>
      <c r="Y53" s="44">
        <f>IF(OR(E53="",F53=""),0,MAX(0,MIN(F53,DATE(Settings!$C$6,10,1))-MAX(E53,Y$5)))</f>
        <v/>
      </c>
      <c r="Z53" s="44">
        <f>IF(OR(E53="",F53=""),0,MAX(0,MIN(F53,DATE(Settings!$C$6,11,1))-MAX(E53,Z$5)))</f>
        <v/>
      </c>
      <c r="AA53" s="44">
        <f>IF(OR(E53="",F53=""),0,MAX(0,MIN(F53,DATE(Settings!$C$6,12,1))-MAX(E53,AA$5)))</f>
        <v/>
      </c>
      <c r="AB53" s="44">
        <f>IF(OR(E53="",F53=""),0,MAX(0,MIN(F53,DATE(Settings!$C$6,13,1))-MAX(E53,AB$5)))</f>
        <v/>
      </c>
      <c r="AC53" s="63">
        <f>IF(N(L53)=0,0,M53/L53)</f>
        <v/>
      </c>
    </row>
    <row r="54" hidden="1">
      <c r="B54" s="14" t="n"/>
      <c r="C54" s="14" t="n"/>
      <c r="D54" s="14" t="n"/>
      <c r="E54" s="18" t="n"/>
      <c r="F54" s="18" t="n"/>
      <c r="G54" s="14" t="n"/>
      <c r="H54" s="60" t="n"/>
      <c r="I54" s="60" t="n"/>
      <c r="J54" s="60" t="n"/>
      <c r="K54" s="60" t="n"/>
      <c r="L54" s="33">
        <f>IF(OR(E54="",F54=""),"",MAX(0,F54-E54))</f>
        <v/>
      </c>
      <c r="M54" s="61">
        <f>IF(OR(E54="",F54=""),"",N(H54)*L54+N(I54)+N(J54))</f>
        <v/>
      </c>
      <c r="N54" s="61">
        <f>IF(OR(E54="",F54=""),"",IF(K54&lt;&gt;"",K54,(N(H54)*L54+N(I54))*IFERROR(VLOOKUP(D54,Settings!$F$11:$G$16,2,FALSE),0)))</f>
        <v/>
      </c>
      <c r="O54" s="62">
        <f>IF(OR(E54="",F54=""),"",M54-N54)</f>
        <v/>
      </c>
      <c r="P54" s="61">
        <f>IF(N(L54)=0,0,O54/L54)</f>
        <v/>
      </c>
      <c r="Q54" s="44">
        <f>IF(OR(E54="",F54=""),0,MAX(0,MIN(F54,DATE(Settings!$C$6,2,1))-MAX(E54,Q$5)))</f>
        <v/>
      </c>
      <c r="R54" s="44">
        <f>IF(OR(E54="",F54=""),0,MAX(0,MIN(F54,DATE(Settings!$C$6,3,1))-MAX(E54,R$5)))</f>
        <v/>
      </c>
      <c r="S54" s="44">
        <f>IF(OR(E54="",F54=""),0,MAX(0,MIN(F54,DATE(Settings!$C$6,4,1))-MAX(E54,S$5)))</f>
        <v/>
      </c>
      <c r="T54" s="44">
        <f>IF(OR(E54="",F54=""),0,MAX(0,MIN(F54,DATE(Settings!$C$6,5,1))-MAX(E54,T$5)))</f>
        <v/>
      </c>
      <c r="U54" s="44">
        <f>IF(OR(E54="",F54=""),0,MAX(0,MIN(F54,DATE(Settings!$C$6,6,1))-MAX(E54,U$5)))</f>
        <v/>
      </c>
      <c r="V54" s="44">
        <f>IF(OR(E54="",F54=""),0,MAX(0,MIN(F54,DATE(Settings!$C$6,7,1))-MAX(E54,V$5)))</f>
        <v/>
      </c>
      <c r="W54" s="44">
        <f>IF(OR(E54="",F54=""),0,MAX(0,MIN(F54,DATE(Settings!$C$6,8,1))-MAX(E54,W$5)))</f>
        <v/>
      </c>
      <c r="X54" s="44">
        <f>IF(OR(E54="",F54=""),0,MAX(0,MIN(F54,DATE(Settings!$C$6,9,1))-MAX(E54,X$5)))</f>
        <v/>
      </c>
      <c r="Y54" s="44">
        <f>IF(OR(E54="",F54=""),0,MAX(0,MIN(F54,DATE(Settings!$C$6,10,1))-MAX(E54,Y$5)))</f>
        <v/>
      </c>
      <c r="Z54" s="44">
        <f>IF(OR(E54="",F54=""),0,MAX(0,MIN(F54,DATE(Settings!$C$6,11,1))-MAX(E54,Z$5)))</f>
        <v/>
      </c>
      <c r="AA54" s="44">
        <f>IF(OR(E54="",F54=""),0,MAX(0,MIN(F54,DATE(Settings!$C$6,12,1))-MAX(E54,AA$5)))</f>
        <v/>
      </c>
      <c r="AB54" s="44">
        <f>IF(OR(E54="",F54=""),0,MAX(0,MIN(F54,DATE(Settings!$C$6,13,1))-MAX(E54,AB$5)))</f>
        <v/>
      </c>
      <c r="AC54" s="63">
        <f>IF(N(L54)=0,0,M54/L54)</f>
        <v/>
      </c>
    </row>
    <row r="55" hidden="1">
      <c r="B55" s="14" t="n"/>
      <c r="C55" s="14" t="n"/>
      <c r="D55" s="14" t="n"/>
      <c r="E55" s="18" t="n"/>
      <c r="F55" s="18" t="n"/>
      <c r="G55" s="14" t="n"/>
      <c r="H55" s="60" t="n"/>
      <c r="I55" s="60" t="n"/>
      <c r="J55" s="60" t="n"/>
      <c r="K55" s="60" t="n"/>
      <c r="L55" s="33">
        <f>IF(OR(E55="",F55=""),"",MAX(0,F55-E55))</f>
        <v/>
      </c>
      <c r="M55" s="61">
        <f>IF(OR(E55="",F55=""),"",N(H55)*L55+N(I55)+N(J55))</f>
        <v/>
      </c>
      <c r="N55" s="61">
        <f>IF(OR(E55="",F55=""),"",IF(K55&lt;&gt;"",K55,(N(H55)*L55+N(I55))*IFERROR(VLOOKUP(D55,Settings!$F$11:$G$16,2,FALSE),0)))</f>
        <v/>
      </c>
      <c r="O55" s="62">
        <f>IF(OR(E55="",F55=""),"",M55-N55)</f>
        <v/>
      </c>
      <c r="P55" s="61">
        <f>IF(N(L55)=0,0,O55/L55)</f>
        <v/>
      </c>
      <c r="Q55" s="44">
        <f>IF(OR(E55="",F55=""),0,MAX(0,MIN(F55,DATE(Settings!$C$6,2,1))-MAX(E55,Q$5)))</f>
        <v/>
      </c>
      <c r="R55" s="44">
        <f>IF(OR(E55="",F55=""),0,MAX(0,MIN(F55,DATE(Settings!$C$6,3,1))-MAX(E55,R$5)))</f>
        <v/>
      </c>
      <c r="S55" s="44">
        <f>IF(OR(E55="",F55=""),0,MAX(0,MIN(F55,DATE(Settings!$C$6,4,1))-MAX(E55,S$5)))</f>
        <v/>
      </c>
      <c r="T55" s="44">
        <f>IF(OR(E55="",F55=""),0,MAX(0,MIN(F55,DATE(Settings!$C$6,5,1))-MAX(E55,T$5)))</f>
        <v/>
      </c>
      <c r="U55" s="44">
        <f>IF(OR(E55="",F55=""),0,MAX(0,MIN(F55,DATE(Settings!$C$6,6,1))-MAX(E55,U$5)))</f>
        <v/>
      </c>
      <c r="V55" s="44">
        <f>IF(OR(E55="",F55=""),0,MAX(0,MIN(F55,DATE(Settings!$C$6,7,1))-MAX(E55,V$5)))</f>
        <v/>
      </c>
      <c r="W55" s="44">
        <f>IF(OR(E55="",F55=""),0,MAX(0,MIN(F55,DATE(Settings!$C$6,8,1))-MAX(E55,W$5)))</f>
        <v/>
      </c>
      <c r="X55" s="44">
        <f>IF(OR(E55="",F55=""),0,MAX(0,MIN(F55,DATE(Settings!$C$6,9,1))-MAX(E55,X$5)))</f>
        <v/>
      </c>
      <c r="Y55" s="44">
        <f>IF(OR(E55="",F55=""),0,MAX(0,MIN(F55,DATE(Settings!$C$6,10,1))-MAX(E55,Y$5)))</f>
        <v/>
      </c>
      <c r="Z55" s="44">
        <f>IF(OR(E55="",F55=""),0,MAX(0,MIN(F55,DATE(Settings!$C$6,11,1))-MAX(E55,Z$5)))</f>
        <v/>
      </c>
      <c r="AA55" s="44">
        <f>IF(OR(E55="",F55=""),0,MAX(0,MIN(F55,DATE(Settings!$C$6,12,1))-MAX(E55,AA$5)))</f>
        <v/>
      </c>
      <c r="AB55" s="44">
        <f>IF(OR(E55="",F55=""),0,MAX(0,MIN(F55,DATE(Settings!$C$6,13,1))-MAX(E55,AB$5)))</f>
        <v/>
      </c>
      <c r="AC55" s="63">
        <f>IF(N(L55)=0,0,M55/L55)</f>
        <v/>
      </c>
    </row>
    <row r="56" hidden="1">
      <c r="B56" s="14" t="n"/>
      <c r="C56" s="14" t="n"/>
      <c r="D56" s="14" t="n"/>
      <c r="E56" s="18" t="n"/>
      <c r="F56" s="18" t="n"/>
      <c r="G56" s="14" t="n"/>
      <c r="H56" s="60" t="n"/>
      <c r="I56" s="60" t="n"/>
      <c r="J56" s="60" t="n"/>
      <c r="K56" s="60" t="n"/>
      <c r="L56" s="33">
        <f>IF(OR(E56="",F56=""),"",MAX(0,F56-E56))</f>
        <v/>
      </c>
      <c r="M56" s="61">
        <f>IF(OR(E56="",F56=""),"",N(H56)*L56+N(I56)+N(J56))</f>
        <v/>
      </c>
      <c r="N56" s="61">
        <f>IF(OR(E56="",F56=""),"",IF(K56&lt;&gt;"",K56,(N(H56)*L56+N(I56))*IFERROR(VLOOKUP(D56,Settings!$F$11:$G$16,2,FALSE),0)))</f>
        <v/>
      </c>
      <c r="O56" s="62">
        <f>IF(OR(E56="",F56=""),"",M56-N56)</f>
        <v/>
      </c>
      <c r="P56" s="61">
        <f>IF(N(L56)=0,0,O56/L56)</f>
        <v/>
      </c>
      <c r="Q56" s="44">
        <f>IF(OR(E56="",F56=""),0,MAX(0,MIN(F56,DATE(Settings!$C$6,2,1))-MAX(E56,Q$5)))</f>
        <v/>
      </c>
      <c r="R56" s="44">
        <f>IF(OR(E56="",F56=""),0,MAX(0,MIN(F56,DATE(Settings!$C$6,3,1))-MAX(E56,R$5)))</f>
        <v/>
      </c>
      <c r="S56" s="44">
        <f>IF(OR(E56="",F56=""),0,MAX(0,MIN(F56,DATE(Settings!$C$6,4,1))-MAX(E56,S$5)))</f>
        <v/>
      </c>
      <c r="T56" s="44">
        <f>IF(OR(E56="",F56=""),0,MAX(0,MIN(F56,DATE(Settings!$C$6,5,1))-MAX(E56,T$5)))</f>
        <v/>
      </c>
      <c r="U56" s="44">
        <f>IF(OR(E56="",F56=""),0,MAX(0,MIN(F56,DATE(Settings!$C$6,6,1))-MAX(E56,U$5)))</f>
        <v/>
      </c>
      <c r="V56" s="44">
        <f>IF(OR(E56="",F56=""),0,MAX(0,MIN(F56,DATE(Settings!$C$6,7,1))-MAX(E56,V$5)))</f>
        <v/>
      </c>
      <c r="W56" s="44">
        <f>IF(OR(E56="",F56=""),0,MAX(0,MIN(F56,DATE(Settings!$C$6,8,1))-MAX(E56,W$5)))</f>
        <v/>
      </c>
      <c r="X56" s="44">
        <f>IF(OR(E56="",F56=""),0,MAX(0,MIN(F56,DATE(Settings!$C$6,9,1))-MAX(E56,X$5)))</f>
        <v/>
      </c>
      <c r="Y56" s="44">
        <f>IF(OR(E56="",F56=""),0,MAX(0,MIN(F56,DATE(Settings!$C$6,10,1))-MAX(E56,Y$5)))</f>
        <v/>
      </c>
      <c r="Z56" s="44">
        <f>IF(OR(E56="",F56=""),0,MAX(0,MIN(F56,DATE(Settings!$C$6,11,1))-MAX(E56,Z$5)))</f>
        <v/>
      </c>
      <c r="AA56" s="44">
        <f>IF(OR(E56="",F56=""),0,MAX(0,MIN(F56,DATE(Settings!$C$6,12,1))-MAX(E56,AA$5)))</f>
        <v/>
      </c>
      <c r="AB56" s="44">
        <f>IF(OR(E56="",F56=""),0,MAX(0,MIN(F56,DATE(Settings!$C$6,13,1))-MAX(E56,AB$5)))</f>
        <v/>
      </c>
      <c r="AC56" s="63">
        <f>IF(N(L56)=0,0,M56/L56)</f>
        <v/>
      </c>
    </row>
    <row r="57" hidden="1">
      <c r="B57" s="14" t="n"/>
      <c r="C57" s="14" t="n"/>
      <c r="D57" s="14" t="n"/>
      <c r="E57" s="18" t="n"/>
      <c r="F57" s="18" t="n"/>
      <c r="G57" s="14" t="n"/>
      <c r="H57" s="60" t="n"/>
      <c r="I57" s="60" t="n"/>
      <c r="J57" s="60" t="n"/>
      <c r="K57" s="60" t="n"/>
      <c r="L57" s="33">
        <f>IF(OR(E57="",F57=""),"",MAX(0,F57-E57))</f>
        <v/>
      </c>
      <c r="M57" s="61">
        <f>IF(OR(E57="",F57=""),"",N(H57)*L57+N(I57)+N(J57))</f>
        <v/>
      </c>
      <c r="N57" s="61">
        <f>IF(OR(E57="",F57=""),"",IF(K57&lt;&gt;"",K57,(N(H57)*L57+N(I57))*IFERROR(VLOOKUP(D57,Settings!$F$11:$G$16,2,FALSE),0)))</f>
        <v/>
      </c>
      <c r="O57" s="62">
        <f>IF(OR(E57="",F57=""),"",M57-N57)</f>
        <v/>
      </c>
      <c r="P57" s="61">
        <f>IF(N(L57)=0,0,O57/L57)</f>
        <v/>
      </c>
      <c r="Q57" s="44">
        <f>IF(OR(E57="",F57=""),0,MAX(0,MIN(F57,DATE(Settings!$C$6,2,1))-MAX(E57,Q$5)))</f>
        <v/>
      </c>
      <c r="R57" s="44">
        <f>IF(OR(E57="",F57=""),0,MAX(0,MIN(F57,DATE(Settings!$C$6,3,1))-MAX(E57,R$5)))</f>
        <v/>
      </c>
      <c r="S57" s="44">
        <f>IF(OR(E57="",F57=""),0,MAX(0,MIN(F57,DATE(Settings!$C$6,4,1))-MAX(E57,S$5)))</f>
        <v/>
      </c>
      <c r="T57" s="44">
        <f>IF(OR(E57="",F57=""),0,MAX(0,MIN(F57,DATE(Settings!$C$6,5,1))-MAX(E57,T$5)))</f>
        <v/>
      </c>
      <c r="U57" s="44">
        <f>IF(OR(E57="",F57=""),0,MAX(0,MIN(F57,DATE(Settings!$C$6,6,1))-MAX(E57,U$5)))</f>
        <v/>
      </c>
      <c r="V57" s="44">
        <f>IF(OR(E57="",F57=""),0,MAX(0,MIN(F57,DATE(Settings!$C$6,7,1))-MAX(E57,V$5)))</f>
        <v/>
      </c>
      <c r="W57" s="44">
        <f>IF(OR(E57="",F57=""),0,MAX(0,MIN(F57,DATE(Settings!$C$6,8,1))-MAX(E57,W$5)))</f>
        <v/>
      </c>
      <c r="X57" s="44">
        <f>IF(OR(E57="",F57=""),0,MAX(0,MIN(F57,DATE(Settings!$C$6,9,1))-MAX(E57,X$5)))</f>
        <v/>
      </c>
      <c r="Y57" s="44">
        <f>IF(OR(E57="",F57=""),0,MAX(0,MIN(F57,DATE(Settings!$C$6,10,1))-MAX(E57,Y$5)))</f>
        <v/>
      </c>
      <c r="Z57" s="44">
        <f>IF(OR(E57="",F57=""),0,MAX(0,MIN(F57,DATE(Settings!$C$6,11,1))-MAX(E57,Z$5)))</f>
        <v/>
      </c>
      <c r="AA57" s="44">
        <f>IF(OR(E57="",F57=""),0,MAX(0,MIN(F57,DATE(Settings!$C$6,12,1))-MAX(E57,AA$5)))</f>
        <v/>
      </c>
      <c r="AB57" s="44">
        <f>IF(OR(E57="",F57=""),0,MAX(0,MIN(F57,DATE(Settings!$C$6,13,1))-MAX(E57,AB$5)))</f>
        <v/>
      </c>
      <c r="AC57" s="63">
        <f>IF(N(L57)=0,0,M57/L57)</f>
        <v/>
      </c>
    </row>
    <row r="58" hidden="1">
      <c r="B58" s="14" t="n"/>
      <c r="C58" s="14" t="n"/>
      <c r="D58" s="14" t="n"/>
      <c r="E58" s="18" t="n"/>
      <c r="F58" s="18" t="n"/>
      <c r="G58" s="14" t="n"/>
      <c r="H58" s="60" t="n"/>
      <c r="I58" s="60" t="n"/>
      <c r="J58" s="60" t="n"/>
      <c r="K58" s="60" t="n"/>
      <c r="L58" s="33">
        <f>IF(OR(E58="",F58=""),"",MAX(0,F58-E58))</f>
        <v/>
      </c>
      <c r="M58" s="61">
        <f>IF(OR(E58="",F58=""),"",N(H58)*L58+N(I58)+N(J58))</f>
        <v/>
      </c>
      <c r="N58" s="61">
        <f>IF(OR(E58="",F58=""),"",IF(K58&lt;&gt;"",K58,(N(H58)*L58+N(I58))*IFERROR(VLOOKUP(D58,Settings!$F$11:$G$16,2,FALSE),0)))</f>
        <v/>
      </c>
      <c r="O58" s="62">
        <f>IF(OR(E58="",F58=""),"",M58-N58)</f>
        <v/>
      </c>
      <c r="P58" s="61">
        <f>IF(N(L58)=0,0,O58/L58)</f>
        <v/>
      </c>
      <c r="Q58" s="44">
        <f>IF(OR(E58="",F58=""),0,MAX(0,MIN(F58,DATE(Settings!$C$6,2,1))-MAX(E58,Q$5)))</f>
        <v/>
      </c>
      <c r="R58" s="44">
        <f>IF(OR(E58="",F58=""),0,MAX(0,MIN(F58,DATE(Settings!$C$6,3,1))-MAX(E58,R$5)))</f>
        <v/>
      </c>
      <c r="S58" s="44">
        <f>IF(OR(E58="",F58=""),0,MAX(0,MIN(F58,DATE(Settings!$C$6,4,1))-MAX(E58,S$5)))</f>
        <v/>
      </c>
      <c r="T58" s="44">
        <f>IF(OR(E58="",F58=""),0,MAX(0,MIN(F58,DATE(Settings!$C$6,5,1))-MAX(E58,T$5)))</f>
        <v/>
      </c>
      <c r="U58" s="44">
        <f>IF(OR(E58="",F58=""),0,MAX(0,MIN(F58,DATE(Settings!$C$6,6,1))-MAX(E58,U$5)))</f>
        <v/>
      </c>
      <c r="V58" s="44">
        <f>IF(OR(E58="",F58=""),0,MAX(0,MIN(F58,DATE(Settings!$C$6,7,1))-MAX(E58,V$5)))</f>
        <v/>
      </c>
      <c r="W58" s="44">
        <f>IF(OR(E58="",F58=""),0,MAX(0,MIN(F58,DATE(Settings!$C$6,8,1))-MAX(E58,W$5)))</f>
        <v/>
      </c>
      <c r="X58" s="44">
        <f>IF(OR(E58="",F58=""),0,MAX(0,MIN(F58,DATE(Settings!$C$6,9,1))-MAX(E58,X$5)))</f>
        <v/>
      </c>
      <c r="Y58" s="44">
        <f>IF(OR(E58="",F58=""),0,MAX(0,MIN(F58,DATE(Settings!$C$6,10,1))-MAX(E58,Y$5)))</f>
        <v/>
      </c>
      <c r="Z58" s="44">
        <f>IF(OR(E58="",F58=""),0,MAX(0,MIN(F58,DATE(Settings!$C$6,11,1))-MAX(E58,Z$5)))</f>
        <v/>
      </c>
      <c r="AA58" s="44">
        <f>IF(OR(E58="",F58=""),0,MAX(0,MIN(F58,DATE(Settings!$C$6,12,1))-MAX(E58,AA$5)))</f>
        <v/>
      </c>
      <c r="AB58" s="44">
        <f>IF(OR(E58="",F58=""),0,MAX(0,MIN(F58,DATE(Settings!$C$6,13,1))-MAX(E58,AB$5)))</f>
        <v/>
      </c>
      <c r="AC58" s="63">
        <f>IF(N(L58)=0,0,M58/L58)</f>
        <v/>
      </c>
    </row>
    <row r="59" hidden="1">
      <c r="B59" s="14" t="n"/>
      <c r="C59" s="14" t="n"/>
      <c r="D59" s="14" t="n"/>
      <c r="E59" s="18" t="n"/>
      <c r="F59" s="18" t="n"/>
      <c r="G59" s="14" t="n"/>
      <c r="H59" s="60" t="n"/>
      <c r="I59" s="60" t="n"/>
      <c r="J59" s="60" t="n"/>
      <c r="K59" s="60" t="n"/>
      <c r="L59" s="33">
        <f>IF(OR(E59="",F59=""),"",MAX(0,F59-E59))</f>
        <v/>
      </c>
      <c r="M59" s="61">
        <f>IF(OR(E59="",F59=""),"",N(H59)*L59+N(I59)+N(J59))</f>
        <v/>
      </c>
      <c r="N59" s="61">
        <f>IF(OR(E59="",F59=""),"",IF(K59&lt;&gt;"",K59,(N(H59)*L59+N(I59))*IFERROR(VLOOKUP(D59,Settings!$F$11:$G$16,2,FALSE),0)))</f>
        <v/>
      </c>
      <c r="O59" s="62">
        <f>IF(OR(E59="",F59=""),"",M59-N59)</f>
        <v/>
      </c>
      <c r="P59" s="61">
        <f>IF(N(L59)=0,0,O59/L59)</f>
        <v/>
      </c>
      <c r="Q59" s="44">
        <f>IF(OR(E59="",F59=""),0,MAX(0,MIN(F59,DATE(Settings!$C$6,2,1))-MAX(E59,Q$5)))</f>
        <v/>
      </c>
      <c r="R59" s="44">
        <f>IF(OR(E59="",F59=""),0,MAX(0,MIN(F59,DATE(Settings!$C$6,3,1))-MAX(E59,R$5)))</f>
        <v/>
      </c>
      <c r="S59" s="44">
        <f>IF(OR(E59="",F59=""),0,MAX(0,MIN(F59,DATE(Settings!$C$6,4,1))-MAX(E59,S$5)))</f>
        <v/>
      </c>
      <c r="T59" s="44">
        <f>IF(OR(E59="",F59=""),0,MAX(0,MIN(F59,DATE(Settings!$C$6,5,1))-MAX(E59,T$5)))</f>
        <v/>
      </c>
      <c r="U59" s="44">
        <f>IF(OR(E59="",F59=""),0,MAX(0,MIN(F59,DATE(Settings!$C$6,6,1))-MAX(E59,U$5)))</f>
        <v/>
      </c>
      <c r="V59" s="44">
        <f>IF(OR(E59="",F59=""),0,MAX(0,MIN(F59,DATE(Settings!$C$6,7,1))-MAX(E59,V$5)))</f>
        <v/>
      </c>
      <c r="W59" s="44">
        <f>IF(OR(E59="",F59=""),0,MAX(0,MIN(F59,DATE(Settings!$C$6,8,1))-MAX(E59,W$5)))</f>
        <v/>
      </c>
      <c r="X59" s="44">
        <f>IF(OR(E59="",F59=""),0,MAX(0,MIN(F59,DATE(Settings!$C$6,9,1))-MAX(E59,X$5)))</f>
        <v/>
      </c>
      <c r="Y59" s="44">
        <f>IF(OR(E59="",F59=""),0,MAX(0,MIN(F59,DATE(Settings!$C$6,10,1))-MAX(E59,Y$5)))</f>
        <v/>
      </c>
      <c r="Z59" s="44">
        <f>IF(OR(E59="",F59=""),0,MAX(0,MIN(F59,DATE(Settings!$C$6,11,1))-MAX(E59,Z$5)))</f>
        <v/>
      </c>
      <c r="AA59" s="44">
        <f>IF(OR(E59="",F59=""),0,MAX(0,MIN(F59,DATE(Settings!$C$6,12,1))-MAX(E59,AA$5)))</f>
        <v/>
      </c>
      <c r="AB59" s="44">
        <f>IF(OR(E59="",F59=""),0,MAX(0,MIN(F59,DATE(Settings!$C$6,13,1))-MAX(E59,AB$5)))</f>
        <v/>
      </c>
      <c r="AC59" s="63">
        <f>IF(N(L59)=0,0,M59/L59)</f>
        <v/>
      </c>
    </row>
    <row r="60" hidden="1">
      <c r="B60" s="14" t="n"/>
      <c r="C60" s="14" t="n"/>
      <c r="D60" s="14" t="n"/>
      <c r="E60" s="18" t="n"/>
      <c r="F60" s="18" t="n"/>
      <c r="G60" s="14" t="n"/>
      <c r="H60" s="60" t="n"/>
      <c r="I60" s="60" t="n"/>
      <c r="J60" s="60" t="n"/>
      <c r="K60" s="60" t="n"/>
      <c r="L60" s="33">
        <f>IF(OR(E60="",F60=""),"",MAX(0,F60-E60))</f>
        <v/>
      </c>
      <c r="M60" s="61">
        <f>IF(OR(E60="",F60=""),"",N(H60)*L60+N(I60)+N(J60))</f>
        <v/>
      </c>
      <c r="N60" s="61">
        <f>IF(OR(E60="",F60=""),"",IF(K60&lt;&gt;"",K60,(N(H60)*L60+N(I60))*IFERROR(VLOOKUP(D60,Settings!$F$11:$G$16,2,FALSE),0)))</f>
        <v/>
      </c>
      <c r="O60" s="62">
        <f>IF(OR(E60="",F60=""),"",M60-N60)</f>
        <v/>
      </c>
      <c r="P60" s="61">
        <f>IF(N(L60)=0,0,O60/L60)</f>
        <v/>
      </c>
      <c r="Q60" s="44">
        <f>IF(OR(E60="",F60=""),0,MAX(0,MIN(F60,DATE(Settings!$C$6,2,1))-MAX(E60,Q$5)))</f>
        <v/>
      </c>
      <c r="R60" s="44">
        <f>IF(OR(E60="",F60=""),0,MAX(0,MIN(F60,DATE(Settings!$C$6,3,1))-MAX(E60,R$5)))</f>
        <v/>
      </c>
      <c r="S60" s="44">
        <f>IF(OR(E60="",F60=""),0,MAX(0,MIN(F60,DATE(Settings!$C$6,4,1))-MAX(E60,S$5)))</f>
        <v/>
      </c>
      <c r="T60" s="44">
        <f>IF(OR(E60="",F60=""),0,MAX(0,MIN(F60,DATE(Settings!$C$6,5,1))-MAX(E60,T$5)))</f>
        <v/>
      </c>
      <c r="U60" s="44">
        <f>IF(OR(E60="",F60=""),0,MAX(0,MIN(F60,DATE(Settings!$C$6,6,1))-MAX(E60,U$5)))</f>
        <v/>
      </c>
      <c r="V60" s="44">
        <f>IF(OR(E60="",F60=""),0,MAX(0,MIN(F60,DATE(Settings!$C$6,7,1))-MAX(E60,V$5)))</f>
        <v/>
      </c>
      <c r="W60" s="44">
        <f>IF(OR(E60="",F60=""),0,MAX(0,MIN(F60,DATE(Settings!$C$6,8,1))-MAX(E60,W$5)))</f>
        <v/>
      </c>
      <c r="X60" s="44">
        <f>IF(OR(E60="",F60=""),0,MAX(0,MIN(F60,DATE(Settings!$C$6,9,1))-MAX(E60,X$5)))</f>
        <v/>
      </c>
      <c r="Y60" s="44">
        <f>IF(OR(E60="",F60=""),0,MAX(0,MIN(F60,DATE(Settings!$C$6,10,1))-MAX(E60,Y$5)))</f>
        <v/>
      </c>
      <c r="Z60" s="44">
        <f>IF(OR(E60="",F60=""),0,MAX(0,MIN(F60,DATE(Settings!$C$6,11,1))-MAX(E60,Z$5)))</f>
        <v/>
      </c>
      <c r="AA60" s="44">
        <f>IF(OR(E60="",F60=""),0,MAX(0,MIN(F60,DATE(Settings!$C$6,12,1))-MAX(E60,AA$5)))</f>
        <v/>
      </c>
      <c r="AB60" s="44">
        <f>IF(OR(E60="",F60=""),0,MAX(0,MIN(F60,DATE(Settings!$C$6,13,1))-MAX(E60,AB$5)))</f>
        <v/>
      </c>
      <c r="AC60" s="63">
        <f>IF(N(L60)=0,0,M60/L60)</f>
        <v/>
      </c>
    </row>
    <row r="61" hidden="1">
      <c r="B61" s="14" t="n"/>
      <c r="C61" s="14" t="n"/>
      <c r="D61" s="14" t="n"/>
      <c r="E61" s="18" t="n"/>
      <c r="F61" s="18" t="n"/>
      <c r="G61" s="14" t="n"/>
      <c r="H61" s="60" t="n"/>
      <c r="I61" s="60" t="n"/>
      <c r="J61" s="60" t="n"/>
      <c r="K61" s="60" t="n"/>
      <c r="L61" s="33">
        <f>IF(OR(E61="",F61=""),"",MAX(0,F61-E61))</f>
        <v/>
      </c>
      <c r="M61" s="61">
        <f>IF(OR(E61="",F61=""),"",N(H61)*L61+N(I61)+N(J61))</f>
        <v/>
      </c>
      <c r="N61" s="61">
        <f>IF(OR(E61="",F61=""),"",IF(K61&lt;&gt;"",K61,(N(H61)*L61+N(I61))*IFERROR(VLOOKUP(D61,Settings!$F$11:$G$16,2,FALSE),0)))</f>
        <v/>
      </c>
      <c r="O61" s="62">
        <f>IF(OR(E61="",F61=""),"",M61-N61)</f>
        <v/>
      </c>
      <c r="P61" s="61">
        <f>IF(N(L61)=0,0,O61/L61)</f>
        <v/>
      </c>
      <c r="Q61" s="44">
        <f>IF(OR(E61="",F61=""),0,MAX(0,MIN(F61,DATE(Settings!$C$6,2,1))-MAX(E61,Q$5)))</f>
        <v/>
      </c>
      <c r="R61" s="44">
        <f>IF(OR(E61="",F61=""),0,MAX(0,MIN(F61,DATE(Settings!$C$6,3,1))-MAX(E61,R$5)))</f>
        <v/>
      </c>
      <c r="S61" s="44">
        <f>IF(OR(E61="",F61=""),0,MAX(0,MIN(F61,DATE(Settings!$C$6,4,1))-MAX(E61,S$5)))</f>
        <v/>
      </c>
      <c r="T61" s="44">
        <f>IF(OR(E61="",F61=""),0,MAX(0,MIN(F61,DATE(Settings!$C$6,5,1))-MAX(E61,T$5)))</f>
        <v/>
      </c>
      <c r="U61" s="44">
        <f>IF(OR(E61="",F61=""),0,MAX(0,MIN(F61,DATE(Settings!$C$6,6,1))-MAX(E61,U$5)))</f>
        <v/>
      </c>
      <c r="V61" s="44">
        <f>IF(OR(E61="",F61=""),0,MAX(0,MIN(F61,DATE(Settings!$C$6,7,1))-MAX(E61,V$5)))</f>
        <v/>
      </c>
      <c r="W61" s="44">
        <f>IF(OR(E61="",F61=""),0,MAX(0,MIN(F61,DATE(Settings!$C$6,8,1))-MAX(E61,W$5)))</f>
        <v/>
      </c>
      <c r="X61" s="44">
        <f>IF(OR(E61="",F61=""),0,MAX(0,MIN(F61,DATE(Settings!$C$6,9,1))-MAX(E61,X$5)))</f>
        <v/>
      </c>
      <c r="Y61" s="44">
        <f>IF(OR(E61="",F61=""),0,MAX(0,MIN(F61,DATE(Settings!$C$6,10,1))-MAX(E61,Y$5)))</f>
        <v/>
      </c>
      <c r="Z61" s="44">
        <f>IF(OR(E61="",F61=""),0,MAX(0,MIN(F61,DATE(Settings!$C$6,11,1))-MAX(E61,Z$5)))</f>
        <v/>
      </c>
      <c r="AA61" s="44">
        <f>IF(OR(E61="",F61=""),0,MAX(0,MIN(F61,DATE(Settings!$C$6,12,1))-MAX(E61,AA$5)))</f>
        <v/>
      </c>
      <c r="AB61" s="44">
        <f>IF(OR(E61="",F61=""),0,MAX(0,MIN(F61,DATE(Settings!$C$6,13,1))-MAX(E61,AB$5)))</f>
        <v/>
      </c>
      <c r="AC61" s="63">
        <f>IF(N(L61)=0,0,M61/L61)</f>
        <v/>
      </c>
    </row>
    <row r="62" hidden="1">
      <c r="B62" s="14" t="n"/>
      <c r="C62" s="14" t="n"/>
      <c r="D62" s="14" t="n"/>
      <c r="E62" s="18" t="n"/>
      <c r="F62" s="18" t="n"/>
      <c r="G62" s="14" t="n"/>
      <c r="H62" s="60" t="n"/>
      <c r="I62" s="60" t="n"/>
      <c r="J62" s="60" t="n"/>
      <c r="K62" s="60" t="n"/>
      <c r="L62" s="33">
        <f>IF(OR(E62="",F62=""),"",MAX(0,F62-E62))</f>
        <v/>
      </c>
      <c r="M62" s="61">
        <f>IF(OR(E62="",F62=""),"",N(H62)*L62+N(I62)+N(J62))</f>
        <v/>
      </c>
      <c r="N62" s="61">
        <f>IF(OR(E62="",F62=""),"",IF(K62&lt;&gt;"",K62,(N(H62)*L62+N(I62))*IFERROR(VLOOKUP(D62,Settings!$F$11:$G$16,2,FALSE),0)))</f>
        <v/>
      </c>
      <c r="O62" s="62">
        <f>IF(OR(E62="",F62=""),"",M62-N62)</f>
        <v/>
      </c>
      <c r="P62" s="61">
        <f>IF(N(L62)=0,0,O62/L62)</f>
        <v/>
      </c>
      <c r="Q62" s="44">
        <f>IF(OR(E62="",F62=""),0,MAX(0,MIN(F62,DATE(Settings!$C$6,2,1))-MAX(E62,Q$5)))</f>
        <v/>
      </c>
      <c r="R62" s="44">
        <f>IF(OR(E62="",F62=""),0,MAX(0,MIN(F62,DATE(Settings!$C$6,3,1))-MAX(E62,R$5)))</f>
        <v/>
      </c>
      <c r="S62" s="44">
        <f>IF(OR(E62="",F62=""),0,MAX(0,MIN(F62,DATE(Settings!$C$6,4,1))-MAX(E62,S$5)))</f>
        <v/>
      </c>
      <c r="T62" s="44">
        <f>IF(OR(E62="",F62=""),0,MAX(0,MIN(F62,DATE(Settings!$C$6,5,1))-MAX(E62,T$5)))</f>
        <v/>
      </c>
      <c r="U62" s="44">
        <f>IF(OR(E62="",F62=""),0,MAX(0,MIN(F62,DATE(Settings!$C$6,6,1))-MAX(E62,U$5)))</f>
        <v/>
      </c>
      <c r="V62" s="44">
        <f>IF(OR(E62="",F62=""),0,MAX(0,MIN(F62,DATE(Settings!$C$6,7,1))-MAX(E62,V$5)))</f>
        <v/>
      </c>
      <c r="W62" s="44">
        <f>IF(OR(E62="",F62=""),0,MAX(0,MIN(F62,DATE(Settings!$C$6,8,1))-MAX(E62,W$5)))</f>
        <v/>
      </c>
      <c r="X62" s="44">
        <f>IF(OR(E62="",F62=""),0,MAX(0,MIN(F62,DATE(Settings!$C$6,9,1))-MAX(E62,X$5)))</f>
        <v/>
      </c>
      <c r="Y62" s="44">
        <f>IF(OR(E62="",F62=""),0,MAX(0,MIN(F62,DATE(Settings!$C$6,10,1))-MAX(E62,Y$5)))</f>
        <v/>
      </c>
      <c r="Z62" s="44">
        <f>IF(OR(E62="",F62=""),0,MAX(0,MIN(F62,DATE(Settings!$C$6,11,1))-MAX(E62,Z$5)))</f>
        <v/>
      </c>
      <c r="AA62" s="44">
        <f>IF(OR(E62="",F62=""),0,MAX(0,MIN(F62,DATE(Settings!$C$6,12,1))-MAX(E62,AA$5)))</f>
        <v/>
      </c>
      <c r="AB62" s="44">
        <f>IF(OR(E62="",F62=""),0,MAX(0,MIN(F62,DATE(Settings!$C$6,13,1))-MAX(E62,AB$5)))</f>
        <v/>
      </c>
      <c r="AC62" s="63">
        <f>IF(N(L62)=0,0,M62/L62)</f>
        <v/>
      </c>
    </row>
    <row r="63" hidden="1">
      <c r="B63" s="14" t="n"/>
      <c r="C63" s="14" t="n"/>
      <c r="D63" s="14" t="n"/>
      <c r="E63" s="18" t="n"/>
      <c r="F63" s="18" t="n"/>
      <c r="G63" s="14" t="n"/>
      <c r="H63" s="60" t="n"/>
      <c r="I63" s="60" t="n"/>
      <c r="J63" s="60" t="n"/>
      <c r="K63" s="60" t="n"/>
      <c r="L63" s="33">
        <f>IF(OR(E63="",F63=""),"",MAX(0,F63-E63))</f>
        <v/>
      </c>
      <c r="M63" s="61">
        <f>IF(OR(E63="",F63=""),"",N(H63)*L63+N(I63)+N(J63))</f>
        <v/>
      </c>
      <c r="N63" s="61">
        <f>IF(OR(E63="",F63=""),"",IF(K63&lt;&gt;"",K63,(N(H63)*L63+N(I63))*IFERROR(VLOOKUP(D63,Settings!$F$11:$G$16,2,FALSE),0)))</f>
        <v/>
      </c>
      <c r="O63" s="62">
        <f>IF(OR(E63="",F63=""),"",M63-N63)</f>
        <v/>
      </c>
      <c r="P63" s="61">
        <f>IF(N(L63)=0,0,O63/L63)</f>
        <v/>
      </c>
      <c r="Q63" s="44">
        <f>IF(OR(E63="",F63=""),0,MAX(0,MIN(F63,DATE(Settings!$C$6,2,1))-MAX(E63,Q$5)))</f>
        <v/>
      </c>
      <c r="R63" s="44">
        <f>IF(OR(E63="",F63=""),0,MAX(0,MIN(F63,DATE(Settings!$C$6,3,1))-MAX(E63,R$5)))</f>
        <v/>
      </c>
      <c r="S63" s="44">
        <f>IF(OR(E63="",F63=""),0,MAX(0,MIN(F63,DATE(Settings!$C$6,4,1))-MAX(E63,S$5)))</f>
        <v/>
      </c>
      <c r="T63" s="44">
        <f>IF(OR(E63="",F63=""),0,MAX(0,MIN(F63,DATE(Settings!$C$6,5,1))-MAX(E63,T$5)))</f>
        <v/>
      </c>
      <c r="U63" s="44">
        <f>IF(OR(E63="",F63=""),0,MAX(0,MIN(F63,DATE(Settings!$C$6,6,1))-MAX(E63,U$5)))</f>
        <v/>
      </c>
      <c r="V63" s="44">
        <f>IF(OR(E63="",F63=""),0,MAX(0,MIN(F63,DATE(Settings!$C$6,7,1))-MAX(E63,V$5)))</f>
        <v/>
      </c>
      <c r="W63" s="44">
        <f>IF(OR(E63="",F63=""),0,MAX(0,MIN(F63,DATE(Settings!$C$6,8,1))-MAX(E63,W$5)))</f>
        <v/>
      </c>
      <c r="X63" s="44">
        <f>IF(OR(E63="",F63=""),0,MAX(0,MIN(F63,DATE(Settings!$C$6,9,1))-MAX(E63,X$5)))</f>
        <v/>
      </c>
      <c r="Y63" s="44">
        <f>IF(OR(E63="",F63=""),0,MAX(0,MIN(F63,DATE(Settings!$C$6,10,1))-MAX(E63,Y$5)))</f>
        <v/>
      </c>
      <c r="Z63" s="44">
        <f>IF(OR(E63="",F63=""),0,MAX(0,MIN(F63,DATE(Settings!$C$6,11,1))-MAX(E63,Z$5)))</f>
        <v/>
      </c>
      <c r="AA63" s="44">
        <f>IF(OR(E63="",F63=""),0,MAX(0,MIN(F63,DATE(Settings!$C$6,12,1))-MAX(E63,AA$5)))</f>
        <v/>
      </c>
      <c r="AB63" s="44">
        <f>IF(OR(E63="",F63=""),0,MAX(0,MIN(F63,DATE(Settings!$C$6,13,1))-MAX(E63,AB$5)))</f>
        <v/>
      </c>
      <c r="AC63" s="63">
        <f>IF(N(L63)=0,0,M63/L63)</f>
        <v/>
      </c>
    </row>
    <row r="64" hidden="1">
      <c r="B64" s="14" t="n"/>
      <c r="C64" s="14" t="n"/>
      <c r="D64" s="14" t="n"/>
      <c r="E64" s="18" t="n"/>
      <c r="F64" s="18" t="n"/>
      <c r="G64" s="14" t="n"/>
      <c r="H64" s="60" t="n"/>
      <c r="I64" s="60" t="n"/>
      <c r="J64" s="60" t="n"/>
      <c r="K64" s="60" t="n"/>
      <c r="L64" s="33">
        <f>IF(OR(E64="",F64=""),"",MAX(0,F64-E64))</f>
        <v/>
      </c>
      <c r="M64" s="61">
        <f>IF(OR(E64="",F64=""),"",N(H64)*L64+N(I64)+N(J64))</f>
        <v/>
      </c>
      <c r="N64" s="61">
        <f>IF(OR(E64="",F64=""),"",IF(K64&lt;&gt;"",K64,(N(H64)*L64+N(I64))*IFERROR(VLOOKUP(D64,Settings!$F$11:$G$16,2,FALSE),0)))</f>
        <v/>
      </c>
      <c r="O64" s="62">
        <f>IF(OR(E64="",F64=""),"",M64-N64)</f>
        <v/>
      </c>
      <c r="P64" s="61">
        <f>IF(N(L64)=0,0,O64/L64)</f>
        <v/>
      </c>
      <c r="Q64" s="44">
        <f>IF(OR(E64="",F64=""),0,MAX(0,MIN(F64,DATE(Settings!$C$6,2,1))-MAX(E64,Q$5)))</f>
        <v/>
      </c>
      <c r="R64" s="44">
        <f>IF(OR(E64="",F64=""),0,MAX(0,MIN(F64,DATE(Settings!$C$6,3,1))-MAX(E64,R$5)))</f>
        <v/>
      </c>
      <c r="S64" s="44">
        <f>IF(OR(E64="",F64=""),0,MAX(0,MIN(F64,DATE(Settings!$C$6,4,1))-MAX(E64,S$5)))</f>
        <v/>
      </c>
      <c r="T64" s="44">
        <f>IF(OR(E64="",F64=""),0,MAX(0,MIN(F64,DATE(Settings!$C$6,5,1))-MAX(E64,T$5)))</f>
        <v/>
      </c>
      <c r="U64" s="44">
        <f>IF(OR(E64="",F64=""),0,MAX(0,MIN(F64,DATE(Settings!$C$6,6,1))-MAX(E64,U$5)))</f>
        <v/>
      </c>
      <c r="V64" s="44">
        <f>IF(OR(E64="",F64=""),0,MAX(0,MIN(F64,DATE(Settings!$C$6,7,1))-MAX(E64,V$5)))</f>
        <v/>
      </c>
      <c r="W64" s="44">
        <f>IF(OR(E64="",F64=""),0,MAX(0,MIN(F64,DATE(Settings!$C$6,8,1))-MAX(E64,W$5)))</f>
        <v/>
      </c>
      <c r="X64" s="44">
        <f>IF(OR(E64="",F64=""),0,MAX(0,MIN(F64,DATE(Settings!$C$6,9,1))-MAX(E64,X$5)))</f>
        <v/>
      </c>
      <c r="Y64" s="44">
        <f>IF(OR(E64="",F64=""),0,MAX(0,MIN(F64,DATE(Settings!$C$6,10,1))-MAX(E64,Y$5)))</f>
        <v/>
      </c>
      <c r="Z64" s="44">
        <f>IF(OR(E64="",F64=""),0,MAX(0,MIN(F64,DATE(Settings!$C$6,11,1))-MAX(E64,Z$5)))</f>
        <v/>
      </c>
      <c r="AA64" s="44">
        <f>IF(OR(E64="",F64=""),0,MAX(0,MIN(F64,DATE(Settings!$C$6,12,1))-MAX(E64,AA$5)))</f>
        <v/>
      </c>
      <c r="AB64" s="44">
        <f>IF(OR(E64="",F64=""),0,MAX(0,MIN(F64,DATE(Settings!$C$6,13,1))-MAX(E64,AB$5)))</f>
        <v/>
      </c>
      <c r="AC64" s="63">
        <f>IF(N(L64)=0,0,M64/L64)</f>
        <v/>
      </c>
    </row>
    <row r="65" hidden="1">
      <c r="B65" s="14" t="n"/>
      <c r="C65" s="14" t="n"/>
      <c r="D65" s="14" t="n"/>
      <c r="E65" s="18" t="n"/>
      <c r="F65" s="18" t="n"/>
      <c r="G65" s="14" t="n"/>
      <c r="H65" s="60" t="n"/>
      <c r="I65" s="60" t="n"/>
      <c r="J65" s="60" t="n"/>
      <c r="K65" s="60" t="n"/>
      <c r="L65" s="33">
        <f>IF(OR(E65="",F65=""),"",MAX(0,F65-E65))</f>
        <v/>
      </c>
      <c r="M65" s="61">
        <f>IF(OR(E65="",F65=""),"",N(H65)*L65+N(I65)+N(J65))</f>
        <v/>
      </c>
      <c r="N65" s="61">
        <f>IF(OR(E65="",F65=""),"",IF(K65&lt;&gt;"",K65,(N(H65)*L65+N(I65))*IFERROR(VLOOKUP(D65,Settings!$F$11:$G$16,2,FALSE),0)))</f>
        <v/>
      </c>
      <c r="O65" s="62">
        <f>IF(OR(E65="",F65=""),"",M65-N65)</f>
        <v/>
      </c>
      <c r="P65" s="61">
        <f>IF(N(L65)=0,0,O65/L65)</f>
        <v/>
      </c>
      <c r="Q65" s="44">
        <f>IF(OR(E65="",F65=""),0,MAX(0,MIN(F65,DATE(Settings!$C$6,2,1))-MAX(E65,Q$5)))</f>
        <v/>
      </c>
      <c r="R65" s="44">
        <f>IF(OR(E65="",F65=""),0,MAX(0,MIN(F65,DATE(Settings!$C$6,3,1))-MAX(E65,R$5)))</f>
        <v/>
      </c>
      <c r="S65" s="44">
        <f>IF(OR(E65="",F65=""),0,MAX(0,MIN(F65,DATE(Settings!$C$6,4,1))-MAX(E65,S$5)))</f>
        <v/>
      </c>
      <c r="T65" s="44">
        <f>IF(OR(E65="",F65=""),0,MAX(0,MIN(F65,DATE(Settings!$C$6,5,1))-MAX(E65,T$5)))</f>
        <v/>
      </c>
      <c r="U65" s="44">
        <f>IF(OR(E65="",F65=""),0,MAX(0,MIN(F65,DATE(Settings!$C$6,6,1))-MAX(E65,U$5)))</f>
        <v/>
      </c>
      <c r="V65" s="44">
        <f>IF(OR(E65="",F65=""),0,MAX(0,MIN(F65,DATE(Settings!$C$6,7,1))-MAX(E65,V$5)))</f>
        <v/>
      </c>
      <c r="W65" s="44">
        <f>IF(OR(E65="",F65=""),0,MAX(0,MIN(F65,DATE(Settings!$C$6,8,1))-MAX(E65,W$5)))</f>
        <v/>
      </c>
      <c r="X65" s="44">
        <f>IF(OR(E65="",F65=""),0,MAX(0,MIN(F65,DATE(Settings!$C$6,9,1))-MAX(E65,X$5)))</f>
        <v/>
      </c>
      <c r="Y65" s="44">
        <f>IF(OR(E65="",F65=""),0,MAX(0,MIN(F65,DATE(Settings!$C$6,10,1))-MAX(E65,Y$5)))</f>
        <v/>
      </c>
      <c r="Z65" s="44">
        <f>IF(OR(E65="",F65=""),0,MAX(0,MIN(F65,DATE(Settings!$C$6,11,1))-MAX(E65,Z$5)))</f>
        <v/>
      </c>
      <c r="AA65" s="44">
        <f>IF(OR(E65="",F65=""),0,MAX(0,MIN(F65,DATE(Settings!$C$6,12,1))-MAX(E65,AA$5)))</f>
        <v/>
      </c>
      <c r="AB65" s="44">
        <f>IF(OR(E65="",F65=""),0,MAX(0,MIN(F65,DATE(Settings!$C$6,13,1))-MAX(E65,AB$5)))</f>
        <v/>
      </c>
      <c r="AC65" s="63">
        <f>IF(N(L65)=0,0,M65/L65)</f>
        <v/>
      </c>
    </row>
    <row r="66" hidden="1">
      <c r="B66" s="14" t="n"/>
      <c r="C66" s="14" t="n"/>
      <c r="D66" s="14" t="n"/>
      <c r="E66" s="18" t="n"/>
      <c r="F66" s="18" t="n"/>
      <c r="G66" s="14" t="n"/>
      <c r="H66" s="60" t="n"/>
      <c r="I66" s="60" t="n"/>
      <c r="J66" s="60" t="n"/>
      <c r="K66" s="60" t="n"/>
      <c r="L66" s="33">
        <f>IF(OR(E66="",F66=""),"",MAX(0,F66-E66))</f>
        <v/>
      </c>
      <c r="M66" s="61">
        <f>IF(OR(E66="",F66=""),"",N(H66)*L66+N(I66)+N(J66))</f>
        <v/>
      </c>
      <c r="N66" s="61">
        <f>IF(OR(E66="",F66=""),"",IF(K66&lt;&gt;"",K66,(N(H66)*L66+N(I66))*IFERROR(VLOOKUP(D66,Settings!$F$11:$G$16,2,FALSE),0)))</f>
        <v/>
      </c>
      <c r="O66" s="62">
        <f>IF(OR(E66="",F66=""),"",M66-N66)</f>
        <v/>
      </c>
      <c r="P66" s="61">
        <f>IF(N(L66)=0,0,O66/L66)</f>
        <v/>
      </c>
      <c r="Q66" s="44">
        <f>IF(OR(E66="",F66=""),0,MAX(0,MIN(F66,DATE(Settings!$C$6,2,1))-MAX(E66,Q$5)))</f>
        <v/>
      </c>
      <c r="R66" s="44">
        <f>IF(OR(E66="",F66=""),0,MAX(0,MIN(F66,DATE(Settings!$C$6,3,1))-MAX(E66,R$5)))</f>
        <v/>
      </c>
      <c r="S66" s="44">
        <f>IF(OR(E66="",F66=""),0,MAX(0,MIN(F66,DATE(Settings!$C$6,4,1))-MAX(E66,S$5)))</f>
        <v/>
      </c>
      <c r="T66" s="44">
        <f>IF(OR(E66="",F66=""),0,MAX(0,MIN(F66,DATE(Settings!$C$6,5,1))-MAX(E66,T$5)))</f>
        <v/>
      </c>
      <c r="U66" s="44">
        <f>IF(OR(E66="",F66=""),0,MAX(0,MIN(F66,DATE(Settings!$C$6,6,1))-MAX(E66,U$5)))</f>
        <v/>
      </c>
      <c r="V66" s="44">
        <f>IF(OR(E66="",F66=""),0,MAX(0,MIN(F66,DATE(Settings!$C$6,7,1))-MAX(E66,V$5)))</f>
        <v/>
      </c>
      <c r="W66" s="44">
        <f>IF(OR(E66="",F66=""),0,MAX(0,MIN(F66,DATE(Settings!$C$6,8,1))-MAX(E66,W$5)))</f>
        <v/>
      </c>
      <c r="X66" s="44">
        <f>IF(OR(E66="",F66=""),0,MAX(0,MIN(F66,DATE(Settings!$C$6,9,1))-MAX(E66,X$5)))</f>
        <v/>
      </c>
      <c r="Y66" s="44">
        <f>IF(OR(E66="",F66=""),0,MAX(0,MIN(F66,DATE(Settings!$C$6,10,1))-MAX(E66,Y$5)))</f>
        <v/>
      </c>
      <c r="Z66" s="44">
        <f>IF(OR(E66="",F66=""),0,MAX(0,MIN(F66,DATE(Settings!$C$6,11,1))-MAX(E66,Z$5)))</f>
        <v/>
      </c>
      <c r="AA66" s="44">
        <f>IF(OR(E66="",F66=""),0,MAX(0,MIN(F66,DATE(Settings!$C$6,12,1))-MAX(E66,AA$5)))</f>
        <v/>
      </c>
      <c r="AB66" s="44">
        <f>IF(OR(E66="",F66=""),0,MAX(0,MIN(F66,DATE(Settings!$C$6,13,1))-MAX(E66,AB$5)))</f>
        <v/>
      </c>
      <c r="AC66" s="63">
        <f>IF(N(L66)=0,0,M66/L66)</f>
        <v/>
      </c>
    </row>
    <row r="67" hidden="1">
      <c r="B67" s="14" t="n"/>
      <c r="C67" s="14" t="n"/>
      <c r="D67" s="14" t="n"/>
      <c r="E67" s="18" t="n"/>
      <c r="F67" s="18" t="n"/>
      <c r="G67" s="14" t="n"/>
      <c r="H67" s="60" t="n"/>
      <c r="I67" s="60" t="n"/>
      <c r="J67" s="60" t="n"/>
      <c r="K67" s="60" t="n"/>
      <c r="L67" s="33">
        <f>IF(OR(E67="",F67=""),"",MAX(0,F67-E67))</f>
        <v/>
      </c>
      <c r="M67" s="61">
        <f>IF(OR(E67="",F67=""),"",N(H67)*L67+N(I67)+N(J67))</f>
        <v/>
      </c>
      <c r="N67" s="61">
        <f>IF(OR(E67="",F67=""),"",IF(K67&lt;&gt;"",K67,(N(H67)*L67+N(I67))*IFERROR(VLOOKUP(D67,Settings!$F$11:$G$16,2,FALSE),0)))</f>
        <v/>
      </c>
      <c r="O67" s="62">
        <f>IF(OR(E67="",F67=""),"",M67-N67)</f>
        <v/>
      </c>
      <c r="P67" s="61">
        <f>IF(N(L67)=0,0,O67/L67)</f>
        <v/>
      </c>
      <c r="Q67" s="44">
        <f>IF(OR(E67="",F67=""),0,MAX(0,MIN(F67,DATE(Settings!$C$6,2,1))-MAX(E67,Q$5)))</f>
        <v/>
      </c>
      <c r="R67" s="44">
        <f>IF(OR(E67="",F67=""),0,MAX(0,MIN(F67,DATE(Settings!$C$6,3,1))-MAX(E67,R$5)))</f>
        <v/>
      </c>
      <c r="S67" s="44">
        <f>IF(OR(E67="",F67=""),0,MAX(0,MIN(F67,DATE(Settings!$C$6,4,1))-MAX(E67,S$5)))</f>
        <v/>
      </c>
      <c r="T67" s="44">
        <f>IF(OR(E67="",F67=""),0,MAX(0,MIN(F67,DATE(Settings!$C$6,5,1))-MAX(E67,T$5)))</f>
        <v/>
      </c>
      <c r="U67" s="44">
        <f>IF(OR(E67="",F67=""),0,MAX(0,MIN(F67,DATE(Settings!$C$6,6,1))-MAX(E67,U$5)))</f>
        <v/>
      </c>
      <c r="V67" s="44">
        <f>IF(OR(E67="",F67=""),0,MAX(0,MIN(F67,DATE(Settings!$C$6,7,1))-MAX(E67,V$5)))</f>
        <v/>
      </c>
      <c r="W67" s="44">
        <f>IF(OR(E67="",F67=""),0,MAX(0,MIN(F67,DATE(Settings!$C$6,8,1))-MAX(E67,W$5)))</f>
        <v/>
      </c>
      <c r="X67" s="44">
        <f>IF(OR(E67="",F67=""),0,MAX(0,MIN(F67,DATE(Settings!$C$6,9,1))-MAX(E67,X$5)))</f>
        <v/>
      </c>
      <c r="Y67" s="44">
        <f>IF(OR(E67="",F67=""),0,MAX(0,MIN(F67,DATE(Settings!$C$6,10,1))-MAX(E67,Y$5)))</f>
        <v/>
      </c>
      <c r="Z67" s="44">
        <f>IF(OR(E67="",F67=""),0,MAX(0,MIN(F67,DATE(Settings!$C$6,11,1))-MAX(E67,Z$5)))</f>
        <v/>
      </c>
      <c r="AA67" s="44">
        <f>IF(OR(E67="",F67=""),0,MAX(0,MIN(F67,DATE(Settings!$C$6,12,1))-MAX(E67,AA$5)))</f>
        <v/>
      </c>
      <c r="AB67" s="44">
        <f>IF(OR(E67="",F67=""),0,MAX(0,MIN(F67,DATE(Settings!$C$6,13,1))-MAX(E67,AB$5)))</f>
        <v/>
      </c>
      <c r="AC67" s="63">
        <f>IF(N(L67)=0,0,M67/L67)</f>
        <v/>
      </c>
    </row>
    <row r="68" hidden="1">
      <c r="B68" s="14" t="n"/>
      <c r="C68" s="14" t="n"/>
      <c r="D68" s="14" t="n"/>
      <c r="E68" s="18" t="n"/>
      <c r="F68" s="18" t="n"/>
      <c r="G68" s="14" t="n"/>
      <c r="H68" s="60" t="n"/>
      <c r="I68" s="60" t="n"/>
      <c r="J68" s="60" t="n"/>
      <c r="K68" s="60" t="n"/>
      <c r="L68" s="33">
        <f>IF(OR(E68="",F68=""),"",MAX(0,F68-E68))</f>
        <v/>
      </c>
      <c r="M68" s="61">
        <f>IF(OR(E68="",F68=""),"",N(H68)*L68+N(I68)+N(J68))</f>
        <v/>
      </c>
      <c r="N68" s="61">
        <f>IF(OR(E68="",F68=""),"",IF(K68&lt;&gt;"",K68,(N(H68)*L68+N(I68))*IFERROR(VLOOKUP(D68,Settings!$F$11:$G$16,2,FALSE),0)))</f>
        <v/>
      </c>
      <c r="O68" s="62">
        <f>IF(OR(E68="",F68=""),"",M68-N68)</f>
        <v/>
      </c>
      <c r="P68" s="61">
        <f>IF(N(L68)=0,0,O68/L68)</f>
        <v/>
      </c>
      <c r="Q68" s="44">
        <f>IF(OR(E68="",F68=""),0,MAX(0,MIN(F68,DATE(Settings!$C$6,2,1))-MAX(E68,Q$5)))</f>
        <v/>
      </c>
      <c r="R68" s="44">
        <f>IF(OR(E68="",F68=""),0,MAX(0,MIN(F68,DATE(Settings!$C$6,3,1))-MAX(E68,R$5)))</f>
        <v/>
      </c>
      <c r="S68" s="44">
        <f>IF(OR(E68="",F68=""),0,MAX(0,MIN(F68,DATE(Settings!$C$6,4,1))-MAX(E68,S$5)))</f>
        <v/>
      </c>
      <c r="T68" s="44">
        <f>IF(OR(E68="",F68=""),0,MAX(0,MIN(F68,DATE(Settings!$C$6,5,1))-MAX(E68,T$5)))</f>
        <v/>
      </c>
      <c r="U68" s="44">
        <f>IF(OR(E68="",F68=""),0,MAX(0,MIN(F68,DATE(Settings!$C$6,6,1))-MAX(E68,U$5)))</f>
        <v/>
      </c>
      <c r="V68" s="44">
        <f>IF(OR(E68="",F68=""),0,MAX(0,MIN(F68,DATE(Settings!$C$6,7,1))-MAX(E68,V$5)))</f>
        <v/>
      </c>
      <c r="W68" s="44">
        <f>IF(OR(E68="",F68=""),0,MAX(0,MIN(F68,DATE(Settings!$C$6,8,1))-MAX(E68,W$5)))</f>
        <v/>
      </c>
      <c r="X68" s="44">
        <f>IF(OR(E68="",F68=""),0,MAX(0,MIN(F68,DATE(Settings!$C$6,9,1))-MAX(E68,X$5)))</f>
        <v/>
      </c>
      <c r="Y68" s="44">
        <f>IF(OR(E68="",F68=""),0,MAX(0,MIN(F68,DATE(Settings!$C$6,10,1))-MAX(E68,Y$5)))</f>
        <v/>
      </c>
      <c r="Z68" s="44">
        <f>IF(OR(E68="",F68=""),0,MAX(0,MIN(F68,DATE(Settings!$C$6,11,1))-MAX(E68,Z$5)))</f>
        <v/>
      </c>
      <c r="AA68" s="44">
        <f>IF(OR(E68="",F68=""),0,MAX(0,MIN(F68,DATE(Settings!$C$6,12,1))-MAX(E68,AA$5)))</f>
        <v/>
      </c>
      <c r="AB68" s="44">
        <f>IF(OR(E68="",F68=""),0,MAX(0,MIN(F68,DATE(Settings!$C$6,13,1))-MAX(E68,AB$5)))</f>
        <v/>
      </c>
      <c r="AC68" s="63">
        <f>IF(N(L68)=0,0,M68/L68)</f>
        <v/>
      </c>
    </row>
    <row r="69" hidden="1">
      <c r="B69" s="14" t="n"/>
      <c r="C69" s="14" t="n"/>
      <c r="D69" s="14" t="n"/>
      <c r="E69" s="18" t="n"/>
      <c r="F69" s="18" t="n"/>
      <c r="G69" s="14" t="n"/>
      <c r="H69" s="60" t="n"/>
      <c r="I69" s="60" t="n"/>
      <c r="J69" s="60" t="n"/>
      <c r="K69" s="60" t="n"/>
      <c r="L69" s="33">
        <f>IF(OR(E69="",F69=""),"",MAX(0,F69-E69))</f>
        <v/>
      </c>
      <c r="M69" s="61">
        <f>IF(OR(E69="",F69=""),"",N(H69)*L69+N(I69)+N(J69))</f>
        <v/>
      </c>
      <c r="N69" s="61">
        <f>IF(OR(E69="",F69=""),"",IF(K69&lt;&gt;"",K69,(N(H69)*L69+N(I69))*IFERROR(VLOOKUP(D69,Settings!$F$11:$G$16,2,FALSE),0)))</f>
        <v/>
      </c>
      <c r="O69" s="62">
        <f>IF(OR(E69="",F69=""),"",M69-N69)</f>
        <v/>
      </c>
      <c r="P69" s="61">
        <f>IF(N(L69)=0,0,O69/L69)</f>
        <v/>
      </c>
      <c r="Q69" s="44">
        <f>IF(OR(E69="",F69=""),0,MAX(0,MIN(F69,DATE(Settings!$C$6,2,1))-MAX(E69,Q$5)))</f>
        <v/>
      </c>
      <c r="R69" s="44">
        <f>IF(OR(E69="",F69=""),0,MAX(0,MIN(F69,DATE(Settings!$C$6,3,1))-MAX(E69,R$5)))</f>
        <v/>
      </c>
      <c r="S69" s="44">
        <f>IF(OR(E69="",F69=""),0,MAX(0,MIN(F69,DATE(Settings!$C$6,4,1))-MAX(E69,S$5)))</f>
        <v/>
      </c>
      <c r="T69" s="44">
        <f>IF(OR(E69="",F69=""),0,MAX(0,MIN(F69,DATE(Settings!$C$6,5,1))-MAX(E69,T$5)))</f>
        <v/>
      </c>
      <c r="U69" s="44">
        <f>IF(OR(E69="",F69=""),0,MAX(0,MIN(F69,DATE(Settings!$C$6,6,1))-MAX(E69,U$5)))</f>
        <v/>
      </c>
      <c r="V69" s="44">
        <f>IF(OR(E69="",F69=""),0,MAX(0,MIN(F69,DATE(Settings!$C$6,7,1))-MAX(E69,V$5)))</f>
        <v/>
      </c>
      <c r="W69" s="44">
        <f>IF(OR(E69="",F69=""),0,MAX(0,MIN(F69,DATE(Settings!$C$6,8,1))-MAX(E69,W$5)))</f>
        <v/>
      </c>
      <c r="X69" s="44">
        <f>IF(OR(E69="",F69=""),0,MAX(0,MIN(F69,DATE(Settings!$C$6,9,1))-MAX(E69,X$5)))</f>
        <v/>
      </c>
      <c r="Y69" s="44">
        <f>IF(OR(E69="",F69=""),0,MAX(0,MIN(F69,DATE(Settings!$C$6,10,1))-MAX(E69,Y$5)))</f>
        <v/>
      </c>
      <c r="Z69" s="44">
        <f>IF(OR(E69="",F69=""),0,MAX(0,MIN(F69,DATE(Settings!$C$6,11,1))-MAX(E69,Z$5)))</f>
        <v/>
      </c>
      <c r="AA69" s="44">
        <f>IF(OR(E69="",F69=""),0,MAX(0,MIN(F69,DATE(Settings!$C$6,12,1))-MAX(E69,AA$5)))</f>
        <v/>
      </c>
      <c r="AB69" s="44">
        <f>IF(OR(E69="",F69=""),0,MAX(0,MIN(F69,DATE(Settings!$C$6,13,1))-MAX(E69,AB$5)))</f>
        <v/>
      </c>
      <c r="AC69" s="63">
        <f>IF(N(L69)=0,0,M69/L69)</f>
        <v/>
      </c>
    </row>
    <row r="70" hidden="1">
      <c r="B70" s="14" t="n"/>
      <c r="C70" s="14" t="n"/>
      <c r="D70" s="14" t="n"/>
      <c r="E70" s="18" t="n"/>
      <c r="F70" s="18" t="n"/>
      <c r="G70" s="14" t="n"/>
      <c r="H70" s="60" t="n"/>
      <c r="I70" s="60" t="n"/>
      <c r="J70" s="60" t="n"/>
      <c r="K70" s="60" t="n"/>
      <c r="L70" s="33">
        <f>IF(OR(E70="",F70=""),"",MAX(0,F70-E70))</f>
        <v/>
      </c>
      <c r="M70" s="61">
        <f>IF(OR(E70="",F70=""),"",N(H70)*L70+N(I70)+N(J70))</f>
        <v/>
      </c>
      <c r="N70" s="61">
        <f>IF(OR(E70="",F70=""),"",IF(K70&lt;&gt;"",K70,(N(H70)*L70+N(I70))*IFERROR(VLOOKUP(D70,Settings!$F$11:$G$16,2,FALSE),0)))</f>
        <v/>
      </c>
      <c r="O70" s="62">
        <f>IF(OR(E70="",F70=""),"",M70-N70)</f>
        <v/>
      </c>
      <c r="P70" s="61">
        <f>IF(N(L70)=0,0,O70/L70)</f>
        <v/>
      </c>
      <c r="Q70" s="44">
        <f>IF(OR(E70="",F70=""),0,MAX(0,MIN(F70,DATE(Settings!$C$6,2,1))-MAX(E70,Q$5)))</f>
        <v/>
      </c>
      <c r="R70" s="44">
        <f>IF(OR(E70="",F70=""),0,MAX(0,MIN(F70,DATE(Settings!$C$6,3,1))-MAX(E70,R$5)))</f>
        <v/>
      </c>
      <c r="S70" s="44">
        <f>IF(OR(E70="",F70=""),0,MAX(0,MIN(F70,DATE(Settings!$C$6,4,1))-MAX(E70,S$5)))</f>
        <v/>
      </c>
      <c r="T70" s="44">
        <f>IF(OR(E70="",F70=""),0,MAX(0,MIN(F70,DATE(Settings!$C$6,5,1))-MAX(E70,T$5)))</f>
        <v/>
      </c>
      <c r="U70" s="44">
        <f>IF(OR(E70="",F70=""),0,MAX(0,MIN(F70,DATE(Settings!$C$6,6,1))-MAX(E70,U$5)))</f>
        <v/>
      </c>
      <c r="V70" s="44">
        <f>IF(OR(E70="",F70=""),0,MAX(0,MIN(F70,DATE(Settings!$C$6,7,1))-MAX(E70,V$5)))</f>
        <v/>
      </c>
      <c r="W70" s="44">
        <f>IF(OR(E70="",F70=""),0,MAX(0,MIN(F70,DATE(Settings!$C$6,8,1))-MAX(E70,W$5)))</f>
        <v/>
      </c>
      <c r="X70" s="44">
        <f>IF(OR(E70="",F70=""),0,MAX(0,MIN(F70,DATE(Settings!$C$6,9,1))-MAX(E70,X$5)))</f>
        <v/>
      </c>
      <c r="Y70" s="44">
        <f>IF(OR(E70="",F70=""),0,MAX(0,MIN(F70,DATE(Settings!$C$6,10,1))-MAX(E70,Y$5)))</f>
        <v/>
      </c>
      <c r="Z70" s="44">
        <f>IF(OR(E70="",F70=""),0,MAX(0,MIN(F70,DATE(Settings!$C$6,11,1))-MAX(E70,Z$5)))</f>
        <v/>
      </c>
      <c r="AA70" s="44">
        <f>IF(OR(E70="",F70=""),0,MAX(0,MIN(F70,DATE(Settings!$C$6,12,1))-MAX(E70,AA$5)))</f>
        <v/>
      </c>
      <c r="AB70" s="44">
        <f>IF(OR(E70="",F70=""),0,MAX(0,MIN(F70,DATE(Settings!$C$6,13,1))-MAX(E70,AB$5)))</f>
        <v/>
      </c>
      <c r="AC70" s="63">
        <f>IF(N(L70)=0,0,M70/L70)</f>
        <v/>
      </c>
    </row>
    <row r="71" hidden="1">
      <c r="B71" s="14" t="n"/>
      <c r="C71" s="14" t="n"/>
      <c r="D71" s="14" t="n"/>
      <c r="E71" s="18" t="n"/>
      <c r="F71" s="18" t="n"/>
      <c r="G71" s="14" t="n"/>
      <c r="H71" s="60" t="n"/>
      <c r="I71" s="60" t="n"/>
      <c r="J71" s="60" t="n"/>
      <c r="K71" s="60" t="n"/>
      <c r="L71" s="33">
        <f>IF(OR(E71="",F71=""),"",MAX(0,F71-E71))</f>
        <v/>
      </c>
      <c r="M71" s="61">
        <f>IF(OR(E71="",F71=""),"",N(H71)*L71+N(I71)+N(J71))</f>
        <v/>
      </c>
      <c r="N71" s="61">
        <f>IF(OR(E71="",F71=""),"",IF(K71&lt;&gt;"",K71,(N(H71)*L71+N(I71))*IFERROR(VLOOKUP(D71,Settings!$F$11:$G$16,2,FALSE),0)))</f>
        <v/>
      </c>
      <c r="O71" s="62">
        <f>IF(OR(E71="",F71=""),"",M71-N71)</f>
        <v/>
      </c>
      <c r="P71" s="61">
        <f>IF(N(L71)=0,0,O71/L71)</f>
        <v/>
      </c>
      <c r="Q71" s="44">
        <f>IF(OR(E71="",F71=""),0,MAX(0,MIN(F71,DATE(Settings!$C$6,2,1))-MAX(E71,Q$5)))</f>
        <v/>
      </c>
      <c r="R71" s="44">
        <f>IF(OR(E71="",F71=""),0,MAX(0,MIN(F71,DATE(Settings!$C$6,3,1))-MAX(E71,R$5)))</f>
        <v/>
      </c>
      <c r="S71" s="44">
        <f>IF(OR(E71="",F71=""),0,MAX(0,MIN(F71,DATE(Settings!$C$6,4,1))-MAX(E71,S$5)))</f>
        <v/>
      </c>
      <c r="T71" s="44">
        <f>IF(OR(E71="",F71=""),0,MAX(0,MIN(F71,DATE(Settings!$C$6,5,1))-MAX(E71,T$5)))</f>
        <v/>
      </c>
      <c r="U71" s="44">
        <f>IF(OR(E71="",F71=""),0,MAX(0,MIN(F71,DATE(Settings!$C$6,6,1))-MAX(E71,U$5)))</f>
        <v/>
      </c>
      <c r="V71" s="44">
        <f>IF(OR(E71="",F71=""),0,MAX(0,MIN(F71,DATE(Settings!$C$6,7,1))-MAX(E71,V$5)))</f>
        <v/>
      </c>
      <c r="W71" s="44">
        <f>IF(OR(E71="",F71=""),0,MAX(0,MIN(F71,DATE(Settings!$C$6,8,1))-MAX(E71,W$5)))</f>
        <v/>
      </c>
      <c r="X71" s="44">
        <f>IF(OR(E71="",F71=""),0,MAX(0,MIN(F71,DATE(Settings!$C$6,9,1))-MAX(E71,X$5)))</f>
        <v/>
      </c>
      <c r="Y71" s="44">
        <f>IF(OR(E71="",F71=""),0,MAX(0,MIN(F71,DATE(Settings!$C$6,10,1))-MAX(E71,Y$5)))</f>
        <v/>
      </c>
      <c r="Z71" s="44">
        <f>IF(OR(E71="",F71=""),0,MAX(0,MIN(F71,DATE(Settings!$C$6,11,1))-MAX(E71,Z$5)))</f>
        <v/>
      </c>
      <c r="AA71" s="44">
        <f>IF(OR(E71="",F71=""),0,MAX(0,MIN(F71,DATE(Settings!$C$6,12,1))-MAX(E71,AA$5)))</f>
        <v/>
      </c>
      <c r="AB71" s="44">
        <f>IF(OR(E71="",F71=""),0,MAX(0,MIN(F71,DATE(Settings!$C$6,13,1))-MAX(E71,AB$5)))</f>
        <v/>
      </c>
      <c r="AC71" s="63">
        <f>IF(N(L71)=0,0,M71/L71)</f>
        <v/>
      </c>
    </row>
    <row r="72" hidden="1">
      <c r="B72" s="14" t="n"/>
      <c r="C72" s="14" t="n"/>
      <c r="D72" s="14" t="n"/>
      <c r="E72" s="18" t="n"/>
      <c r="F72" s="18" t="n"/>
      <c r="G72" s="14" t="n"/>
      <c r="H72" s="60" t="n"/>
      <c r="I72" s="60" t="n"/>
      <c r="J72" s="60" t="n"/>
      <c r="K72" s="60" t="n"/>
      <c r="L72" s="33">
        <f>IF(OR(E72="",F72=""),"",MAX(0,F72-E72))</f>
        <v/>
      </c>
      <c r="M72" s="61">
        <f>IF(OR(E72="",F72=""),"",N(H72)*L72+N(I72)+N(J72))</f>
        <v/>
      </c>
      <c r="N72" s="61">
        <f>IF(OR(E72="",F72=""),"",IF(K72&lt;&gt;"",K72,(N(H72)*L72+N(I72))*IFERROR(VLOOKUP(D72,Settings!$F$11:$G$16,2,FALSE),0)))</f>
        <v/>
      </c>
      <c r="O72" s="62">
        <f>IF(OR(E72="",F72=""),"",M72-N72)</f>
        <v/>
      </c>
      <c r="P72" s="61">
        <f>IF(N(L72)=0,0,O72/L72)</f>
        <v/>
      </c>
      <c r="Q72" s="44">
        <f>IF(OR(E72="",F72=""),0,MAX(0,MIN(F72,DATE(Settings!$C$6,2,1))-MAX(E72,Q$5)))</f>
        <v/>
      </c>
      <c r="R72" s="44">
        <f>IF(OR(E72="",F72=""),0,MAX(0,MIN(F72,DATE(Settings!$C$6,3,1))-MAX(E72,R$5)))</f>
        <v/>
      </c>
      <c r="S72" s="44">
        <f>IF(OR(E72="",F72=""),0,MAX(0,MIN(F72,DATE(Settings!$C$6,4,1))-MAX(E72,S$5)))</f>
        <v/>
      </c>
      <c r="T72" s="44">
        <f>IF(OR(E72="",F72=""),0,MAX(0,MIN(F72,DATE(Settings!$C$6,5,1))-MAX(E72,T$5)))</f>
        <v/>
      </c>
      <c r="U72" s="44">
        <f>IF(OR(E72="",F72=""),0,MAX(0,MIN(F72,DATE(Settings!$C$6,6,1))-MAX(E72,U$5)))</f>
        <v/>
      </c>
      <c r="V72" s="44">
        <f>IF(OR(E72="",F72=""),0,MAX(0,MIN(F72,DATE(Settings!$C$6,7,1))-MAX(E72,V$5)))</f>
        <v/>
      </c>
      <c r="W72" s="44">
        <f>IF(OR(E72="",F72=""),0,MAX(0,MIN(F72,DATE(Settings!$C$6,8,1))-MAX(E72,W$5)))</f>
        <v/>
      </c>
      <c r="X72" s="44">
        <f>IF(OR(E72="",F72=""),0,MAX(0,MIN(F72,DATE(Settings!$C$6,9,1))-MAX(E72,X$5)))</f>
        <v/>
      </c>
      <c r="Y72" s="44">
        <f>IF(OR(E72="",F72=""),0,MAX(0,MIN(F72,DATE(Settings!$C$6,10,1))-MAX(E72,Y$5)))</f>
        <v/>
      </c>
      <c r="Z72" s="44">
        <f>IF(OR(E72="",F72=""),0,MAX(0,MIN(F72,DATE(Settings!$C$6,11,1))-MAX(E72,Z$5)))</f>
        <v/>
      </c>
      <c r="AA72" s="44">
        <f>IF(OR(E72="",F72=""),0,MAX(0,MIN(F72,DATE(Settings!$C$6,12,1))-MAX(E72,AA$5)))</f>
        <v/>
      </c>
      <c r="AB72" s="44">
        <f>IF(OR(E72="",F72=""),0,MAX(0,MIN(F72,DATE(Settings!$C$6,13,1))-MAX(E72,AB$5)))</f>
        <v/>
      </c>
      <c r="AC72" s="63">
        <f>IF(N(L72)=0,0,M72/L72)</f>
        <v/>
      </c>
    </row>
    <row r="73" hidden="1">
      <c r="B73" s="14" t="n"/>
      <c r="C73" s="14" t="n"/>
      <c r="D73" s="14" t="n"/>
      <c r="E73" s="18" t="n"/>
      <c r="F73" s="18" t="n"/>
      <c r="G73" s="14" t="n"/>
      <c r="H73" s="60" t="n"/>
      <c r="I73" s="60" t="n"/>
      <c r="J73" s="60" t="n"/>
      <c r="K73" s="60" t="n"/>
      <c r="L73" s="33">
        <f>IF(OR(E73="",F73=""),"",MAX(0,F73-E73))</f>
        <v/>
      </c>
      <c r="M73" s="61">
        <f>IF(OR(E73="",F73=""),"",N(H73)*L73+N(I73)+N(J73))</f>
        <v/>
      </c>
      <c r="N73" s="61">
        <f>IF(OR(E73="",F73=""),"",IF(K73&lt;&gt;"",K73,(N(H73)*L73+N(I73))*IFERROR(VLOOKUP(D73,Settings!$F$11:$G$16,2,FALSE),0)))</f>
        <v/>
      </c>
      <c r="O73" s="62">
        <f>IF(OR(E73="",F73=""),"",M73-N73)</f>
        <v/>
      </c>
      <c r="P73" s="61">
        <f>IF(N(L73)=0,0,O73/L73)</f>
        <v/>
      </c>
      <c r="Q73" s="44">
        <f>IF(OR(E73="",F73=""),0,MAX(0,MIN(F73,DATE(Settings!$C$6,2,1))-MAX(E73,Q$5)))</f>
        <v/>
      </c>
      <c r="R73" s="44">
        <f>IF(OR(E73="",F73=""),0,MAX(0,MIN(F73,DATE(Settings!$C$6,3,1))-MAX(E73,R$5)))</f>
        <v/>
      </c>
      <c r="S73" s="44">
        <f>IF(OR(E73="",F73=""),0,MAX(0,MIN(F73,DATE(Settings!$C$6,4,1))-MAX(E73,S$5)))</f>
        <v/>
      </c>
      <c r="T73" s="44">
        <f>IF(OR(E73="",F73=""),0,MAX(0,MIN(F73,DATE(Settings!$C$6,5,1))-MAX(E73,T$5)))</f>
        <v/>
      </c>
      <c r="U73" s="44">
        <f>IF(OR(E73="",F73=""),0,MAX(0,MIN(F73,DATE(Settings!$C$6,6,1))-MAX(E73,U$5)))</f>
        <v/>
      </c>
      <c r="V73" s="44">
        <f>IF(OR(E73="",F73=""),0,MAX(0,MIN(F73,DATE(Settings!$C$6,7,1))-MAX(E73,V$5)))</f>
        <v/>
      </c>
      <c r="W73" s="44">
        <f>IF(OR(E73="",F73=""),0,MAX(0,MIN(F73,DATE(Settings!$C$6,8,1))-MAX(E73,W$5)))</f>
        <v/>
      </c>
      <c r="X73" s="44">
        <f>IF(OR(E73="",F73=""),0,MAX(0,MIN(F73,DATE(Settings!$C$6,9,1))-MAX(E73,X$5)))</f>
        <v/>
      </c>
      <c r="Y73" s="44">
        <f>IF(OR(E73="",F73=""),0,MAX(0,MIN(F73,DATE(Settings!$C$6,10,1))-MAX(E73,Y$5)))</f>
        <v/>
      </c>
      <c r="Z73" s="44">
        <f>IF(OR(E73="",F73=""),0,MAX(0,MIN(F73,DATE(Settings!$C$6,11,1))-MAX(E73,Z$5)))</f>
        <v/>
      </c>
      <c r="AA73" s="44">
        <f>IF(OR(E73="",F73=""),0,MAX(0,MIN(F73,DATE(Settings!$C$6,12,1))-MAX(E73,AA$5)))</f>
        <v/>
      </c>
      <c r="AB73" s="44">
        <f>IF(OR(E73="",F73=""),0,MAX(0,MIN(F73,DATE(Settings!$C$6,13,1))-MAX(E73,AB$5)))</f>
        <v/>
      </c>
      <c r="AC73" s="63">
        <f>IF(N(L73)=0,0,M73/L73)</f>
        <v/>
      </c>
    </row>
    <row r="74" hidden="1">
      <c r="B74" s="14" t="n"/>
      <c r="C74" s="14" t="n"/>
      <c r="D74" s="14" t="n"/>
      <c r="E74" s="18" t="n"/>
      <c r="F74" s="18" t="n"/>
      <c r="G74" s="14" t="n"/>
      <c r="H74" s="60" t="n"/>
      <c r="I74" s="60" t="n"/>
      <c r="J74" s="60" t="n"/>
      <c r="K74" s="60" t="n"/>
      <c r="L74" s="33">
        <f>IF(OR(E74="",F74=""),"",MAX(0,F74-E74))</f>
        <v/>
      </c>
      <c r="M74" s="61">
        <f>IF(OR(E74="",F74=""),"",N(H74)*L74+N(I74)+N(J74))</f>
        <v/>
      </c>
      <c r="N74" s="61">
        <f>IF(OR(E74="",F74=""),"",IF(K74&lt;&gt;"",K74,(N(H74)*L74+N(I74))*IFERROR(VLOOKUP(D74,Settings!$F$11:$G$16,2,FALSE),0)))</f>
        <v/>
      </c>
      <c r="O74" s="62">
        <f>IF(OR(E74="",F74=""),"",M74-N74)</f>
        <v/>
      </c>
      <c r="P74" s="61">
        <f>IF(N(L74)=0,0,O74/L74)</f>
        <v/>
      </c>
      <c r="Q74" s="44">
        <f>IF(OR(E74="",F74=""),0,MAX(0,MIN(F74,DATE(Settings!$C$6,2,1))-MAX(E74,Q$5)))</f>
        <v/>
      </c>
      <c r="R74" s="44">
        <f>IF(OR(E74="",F74=""),0,MAX(0,MIN(F74,DATE(Settings!$C$6,3,1))-MAX(E74,R$5)))</f>
        <v/>
      </c>
      <c r="S74" s="44">
        <f>IF(OR(E74="",F74=""),0,MAX(0,MIN(F74,DATE(Settings!$C$6,4,1))-MAX(E74,S$5)))</f>
        <v/>
      </c>
      <c r="T74" s="44">
        <f>IF(OR(E74="",F74=""),0,MAX(0,MIN(F74,DATE(Settings!$C$6,5,1))-MAX(E74,T$5)))</f>
        <v/>
      </c>
      <c r="U74" s="44">
        <f>IF(OR(E74="",F74=""),0,MAX(0,MIN(F74,DATE(Settings!$C$6,6,1))-MAX(E74,U$5)))</f>
        <v/>
      </c>
      <c r="V74" s="44">
        <f>IF(OR(E74="",F74=""),0,MAX(0,MIN(F74,DATE(Settings!$C$6,7,1))-MAX(E74,V$5)))</f>
        <v/>
      </c>
      <c r="W74" s="44">
        <f>IF(OR(E74="",F74=""),0,MAX(0,MIN(F74,DATE(Settings!$C$6,8,1))-MAX(E74,W$5)))</f>
        <v/>
      </c>
      <c r="X74" s="44">
        <f>IF(OR(E74="",F74=""),0,MAX(0,MIN(F74,DATE(Settings!$C$6,9,1))-MAX(E74,X$5)))</f>
        <v/>
      </c>
      <c r="Y74" s="44">
        <f>IF(OR(E74="",F74=""),0,MAX(0,MIN(F74,DATE(Settings!$C$6,10,1))-MAX(E74,Y$5)))</f>
        <v/>
      </c>
      <c r="Z74" s="44">
        <f>IF(OR(E74="",F74=""),0,MAX(0,MIN(F74,DATE(Settings!$C$6,11,1))-MAX(E74,Z$5)))</f>
        <v/>
      </c>
      <c r="AA74" s="44">
        <f>IF(OR(E74="",F74=""),0,MAX(0,MIN(F74,DATE(Settings!$C$6,12,1))-MAX(E74,AA$5)))</f>
        <v/>
      </c>
      <c r="AB74" s="44">
        <f>IF(OR(E74="",F74=""),0,MAX(0,MIN(F74,DATE(Settings!$C$6,13,1))-MAX(E74,AB$5)))</f>
        <v/>
      </c>
      <c r="AC74" s="63">
        <f>IF(N(L74)=0,0,M74/L74)</f>
        <v/>
      </c>
    </row>
    <row r="75" hidden="1">
      <c r="B75" s="14" t="n"/>
      <c r="C75" s="14" t="n"/>
      <c r="D75" s="14" t="n"/>
      <c r="E75" s="18" t="n"/>
      <c r="F75" s="18" t="n"/>
      <c r="G75" s="14" t="n"/>
      <c r="H75" s="60" t="n"/>
      <c r="I75" s="60" t="n"/>
      <c r="J75" s="60" t="n"/>
      <c r="K75" s="60" t="n"/>
      <c r="L75" s="33">
        <f>IF(OR(E75="",F75=""),"",MAX(0,F75-E75))</f>
        <v/>
      </c>
      <c r="M75" s="61">
        <f>IF(OR(E75="",F75=""),"",N(H75)*L75+N(I75)+N(J75))</f>
        <v/>
      </c>
      <c r="N75" s="61">
        <f>IF(OR(E75="",F75=""),"",IF(K75&lt;&gt;"",K75,(N(H75)*L75+N(I75))*IFERROR(VLOOKUP(D75,Settings!$F$11:$G$16,2,FALSE),0)))</f>
        <v/>
      </c>
      <c r="O75" s="62">
        <f>IF(OR(E75="",F75=""),"",M75-N75)</f>
        <v/>
      </c>
      <c r="P75" s="61">
        <f>IF(N(L75)=0,0,O75/L75)</f>
        <v/>
      </c>
      <c r="Q75" s="44">
        <f>IF(OR(E75="",F75=""),0,MAX(0,MIN(F75,DATE(Settings!$C$6,2,1))-MAX(E75,Q$5)))</f>
        <v/>
      </c>
      <c r="R75" s="44">
        <f>IF(OR(E75="",F75=""),0,MAX(0,MIN(F75,DATE(Settings!$C$6,3,1))-MAX(E75,R$5)))</f>
        <v/>
      </c>
      <c r="S75" s="44">
        <f>IF(OR(E75="",F75=""),0,MAX(0,MIN(F75,DATE(Settings!$C$6,4,1))-MAX(E75,S$5)))</f>
        <v/>
      </c>
      <c r="T75" s="44">
        <f>IF(OR(E75="",F75=""),0,MAX(0,MIN(F75,DATE(Settings!$C$6,5,1))-MAX(E75,T$5)))</f>
        <v/>
      </c>
      <c r="U75" s="44">
        <f>IF(OR(E75="",F75=""),0,MAX(0,MIN(F75,DATE(Settings!$C$6,6,1))-MAX(E75,U$5)))</f>
        <v/>
      </c>
      <c r="V75" s="44">
        <f>IF(OR(E75="",F75=""),0,MAX(0,MIN(F75,DATE(Settings!$C$6,7,1))-MAX(E75,V$5)))</f>
        <v/>
      </c>
      <c r="W75" s="44">
        <f>IF(OR(E75="",F75=""),0,MAX(0,MIN(F75,DATE(Settings!$C$6,8,1))-MAX(E75,W$5)))</f>
        <v/>
      </c>
      <c r="X75" s="44">
        <f>IF(OR(E75="",F75=""),0,MAX(0,MIN(F75,DATE(Settings!$C$6,9,1))-MAX(E75,X$5)))</f>
        <v/>
      </c>
      <c r="Y75" s="44">
        <f>IF(OR(E75="",F75=""),0,MAX(0,MIN(F75,DATE(Settings!$C$6,10,1))-MAX(E75,Y$5)))</f>
        <v/>
      </c>
      <c r="Z75" s="44">
        <f>IF(OR(E75="",F75=""),0,MAX(0,MIN(F75,DATE(Settings!$C$6,11,1))-MAX(E75,Z$5)))</f>
        <v/>
      </c>
      <c r="AA75" s="44">
        <f>IF(OR(E75="",F75=""),0,MAX(0,MIN(F75,DATE(Settings!$C$6,12,1))-MAX(E75,AA$5)))</f>
        <v/>
      </c>
      <c r="AB75" s="44">
        <f>IF(OR(E75="",F75=""),0,MAX(0,MIN(F75,DATE(Settings!$C$6,13,1))-MAX(E75,AB$5)))</f>
        <v/>
      </c>
      <c r="AC75" s="63">
        <f>IF(N(L75)=0,0,M75/L75)</f>
        <v/>
      </c>
    </row>
    <row r="76" hidden="1">
      <c r="B76" s="14" t="n"/>
      <c r="C76" s="14" t="n"/>
      <c r="D76" s="14" t="n"/>
      <c r="E76" s="18" t="n"/>
      <c r="F76" s="18" t="n"/>
      <c r="G76" s="14" t="n"/>
      <c r="H76" s="60" t="n"/>
      <c r="I76" s="60" t="n"/>
      <c r="J76" s="60" t="n"/>
      <c r="K76" s="60" t="n"/>
      <c r="L76" s="33">
        <f>IF(OR(E76="",F76=""),"",MAX(0,F76-E76))</f>
        <v/>
      </c>
      <c r="M76" s="61">
        <f>IF(OR(E76="",F76=""),"",N(H76)*L76+N(I76)+N(J76))</f>
        <v/>
      </c>
      <c r="N76" s="61">
        <f>IF(OR(E76="",F76=""),"",IF(K76&lt;&gt;"",K76,(N(H76)*L76+N(I76))*IFERROR(VLOOKUP(D76,Settings!$F$11:$G$16,2,FALSE),0)))</f>
        <v/>
      </c>
      <c r="O76" s="62">
        <f>IF(OR(E76="",F76=""),"",M76-N76)</f>
        <v/>
      </c>
      <c r="P76" s="61">
        <f>IF(N(L76)=0,0,O76/L76)</f>
        <v/>
      </c>
      <c r="Q76" s="44">
        <f>IF(OR(E76="",F76=""),0,MAX(0,MIN(F76,DATE(Settings!$C$6,2,1))-MAX(E76,Q$5)))</f>
        <v/>
      </c>
      <c r="R76" s="44">
        <f>IF(OR(E76="",F76=""),0,MAX(0,MIN(F76,DATE(Settings!$C$6,3,1))-MAX(E76,R$5)))</f>
        <v/>
      </c>
      <c r="S76" s="44">
        <f>IF(OR(E76="",F76=""),0,MAX(0,MIN(F76,DATE(Settings!$C$6,4,1))-MAX(E76,S$5)))</f>
        <v/>
      </c>
      <c r="T76" s="44">
        <f>IF(OR(E76="",F76=""),0,MAX(0,MIN(F76,DATE(Settings!$C$6,5,1))-MAX(E76,T$5)))</f>
        <v/>
      </c>
      <c r="U76" s="44">
        <f>IF(OR(E76="",F76=""),0,MAX(0,MIN(F76,DATE(Settings!$C$6,6,1))-MAX(E76,U$5)))</f>
        <v/>
      </c>
      <c r="V76" s="44">
        <f>IF(OR(E76="",F76=""),0,MAX(0,MIN(F76,DATE(Settings!$C$6,7,1))-MAX(E76,V$5)))</f>
        <v/>
      </c>
      <c r="W76" s="44">
        <f>IF(OR(E76="",F76=""),0,MAX(0,MIN(F76,DATE(Settings!$C$6,8,1))-MAX(E76,W$5)))</f>
        <v/>
      </c>
      <c r="X76" s="44">
        <f>IF(OR(E76="",F76=""),0,MAX(0,MIN(F76,DATE(Settings!$C$6,9,1))-MAX(E76,X$5)))</f>
        <v/>
      </c>
      <c r="Y76" s="44">
        <f>IF(OR(E76="",F76=""),0,MAX(0,MIN(F76,DATE(Settings!$C$6,10,1))-MAX(E76,Y$5)))</f>
        <v/>
      </c>
      <c r="Z76" s="44">
        <f>IF(OR(E76="",F76=""),0,MAX(0,MIN(F76,DATE(Settings!$C$6,11,1))-MAX(E76,Z$5)))</f>
        <v/>
      </c>
      <c r="AA76" s="44">
        <f>IF(OR(E76="",F76=""),0,MAX(0,MIN(F76,DATE(Settings!$C$6,12,1))-MAX(E76,AA$5)))</f>
        <v/>
      </c>
      <c r="AB76" s="44">
        <f>IF(OR(E76="",F76=""),0,MAX(0,MIN(F76,DATE(Settings!$C$6,13,1))-MAX(E76,AB$5)))</f>
        <v/>
      </c>
      <c r="AC76" s="63">
        <f>IF(N(L76)=0,0,M76/L76)</f>
        <v/>
      </c>
    </row>
    <row r="77" hidden="1">
      <c r="B77" s="14" t="n"/>
      <c r="C77" s="14" t="n"/>
      <c r="D77" s="14" t="n"/>
      <c r="E77" s="18" t="n"/>
      <c r="F77" s="18" t="n"/>
      <c r="G77" s="14" t="n"/>
      <c r="H77" s="60" t="n"/>
      <c r="I77" s="60" t="n"/>
      <c r="J77" s="60" t="n"/>
      <c r="K77" s="60" t="n"/>
      <c r="L77" s="33">
        <f>IF(OR(E77="",F77=""),"",MAX(0,F77-E77))</f>
        <v/>
      </c>
      <c r="M77" s="61">
        <f>IF(OR(E77="",F77=""),"",N(H77)*L77+N(I77)+N(J77))</f>
        <v/>
      </c>
      <c r="N77" s="61">
        <f>IF(OR(E77="",F77=""),"",IF(K77&lt;&gt;"",K77,(N(H77)*L77+N(I77))*IFERROR(VLOOKUP(D77,Settings!$F$11:$G$16,2,FALSE),0)))</f>
        <v/>
      </c>
      <c r="O77" s="62">
        <f>IF(OR(E77="",F77=""),"",M77-N77)</f>
        <v/>
      </c>
      <c r="P77" s="61">
        <f>IF(N(L77)=0,0,O77/L77)</f>
        <v/>
      </c>
      <c r="Q77" s="44">
        <f>IF(OR(E77="",F77=""),0,MAX(0,MIN(F77,DATE(Settings!$C$6,2,1))-MAX(E77,Q$5)))</f>
        <v/>
      </c>
      <c r="R77" s="44">
        <f>IF(OR(E77="",F77=""),0,MAX(0,MIN(F77,DATE(Settings!$C$6,3,1))-MAX(E77,R$5)))</f>
        <v/>
      </c>
      <c r="S77" s="44">
        <f>IF(OR(E77="",F77=""),0,MAX(0,MIN(F77,DATE(Settings!$C$6,4,1))-MAX(E77,S$5)))</f>
        <v/>
      </c>
      <c r="T77" s="44">
        <f>IF(OR(E77="",F77=""),0,MAX(0,MIN(F77,DATE(Settings!$C$6,5,1))-MAX(E77,T$5)))</f>
        <v/>
      </c>
      <c r="U77" s="44">
        <f>IF(OR(E77="",F77=""),0,MAX(0,MIN(F77,DATE(Settings!$C$6,6,1))-MAX(E77,U$5)))</f>
        <v/>
      </c>
      <c r="V77" s="44">
        <f>IF(OR(E77="",F77=""),0,MAX(0,MIN(F77,DATE(Settings!$C$6,7,1))-MAX(E77,V$5)))</f>
        <v/>
      </c>
      <c r="W77" s="44">
        <f>IF(OR(E77="",F77=""),0,MAX(0,MIN(F77,DATE(Settings!$C$6,8,1))-MAX(E77,W$5)))</f>
        <v/>
      </c>
      <c r="X77" s="44">
        <f>IF(OR(E77="",F77=""),0,MAX(0,MIN(F77,DATE(Settings!$C$6,9,1))-MAX(E77,X$5)))</f>
        <v/>
      </c>
      <c r="Y77" s="44">
        <f>IF(OR(E77="",F77=""),0,MAX(0,MIN(F77,DATE(Settings!$C$6,10,1))-MAX(E77,Y$5)))</f>
        <v/>
      </c>
      <c r="Z77" s="44">
        <f>IF(OR(E77="",F77=""),0,MAX(0,MIN(F77,DATE(Settings!$C$6,11,1))-MAX(E77,Z$5)))</f>
        <v/>
      </c>
      <c r="AA77" s="44">
        <f>IF(OR(E77="",F77=""),0,MAX(0,MIN(F77,DATE(Settings!$C$6,12,1))-MAX(E77,AA$5)))</f>
        <v/>
      </c>
      <c r="AB77" s="44">
        <f>IF(OR(E77="",F77=""),0,MAX(0,MIN(F77,DATE(Settings!$C$6,13,1))-MAX(E77,AB$5)))</f>
        <v/>
      </c>
      <c r="AC77" s="63">
        <f>IF(N(L77)=0,0,M77/L77)</f>
        <v/>
      </c>
    </row>
    <row r="78" hidden="1">
      <c r="B78" s="14" t="n"/>
      <c r="C78" s="14" t="n"/>
      <c r="D78" s="14" t="n"/>
      <c r="E78" s="18" t="n"/>
      <c r="F78" s="18" t="n"/>
      <c r="G78" s="14" t="n"/>
      <c r="H78" s="60" t="n"/>
      <c r="I78" s="60" t="n"/>
      <c r="J78" s="60" t="n"/>
      <c r="K78" s="60" t="n"/>
      <c r="L78" s="33">
        <f>IF(OR(E78="",F78=""),"",MAX(0,F78-E78))</f>
        <v/>
      </c>
      <c r="M78" s="61">
        <f>IF(OR(E78="",F78=""),"",N(H78)*L78+N(I78)+N(J78))</f>
        <v/>
      </c>
      <c r="N78" s="61">
        <f>IF(OR(E78="",F78=""),"",IF(K78&lt;&gt;"",K78,(N(H78)*L78+N(I78))*IFERROR(VLOOKUP(D78,Settings!$F$11:$G$16,2,FALSE),0)))</f>
        <v/>
      </c>
      <c r="O78" s="62">
        <f>IF(OR(E78="",F78=""),"",M78-N78)</f>
        <v/>
      </c>
      <c r="P78" s="61">
        <f>IF(N(L78)=0,0,O78/L78)</f>
        <v/>
      </c>
      <c r="Q78" s="44">
        <f>IF(OR(E78="",F78=""),0,MAX(0,MIN(F78,DATE(Settings!$C$6,2,1))-MAX(E78,Q$5)))</f>
        <v/>
      </c>
      <c r="R78" s="44">
        <f>IF(OR(E78="",F78=""),0,MAX(0,MIN(F78,DATE(Settings!$C$6,3,1))-MAX(E78,R$5)))</f>
        <v/>
      </c>
      <c r="S78" s="44">
        <f>IF(OR(E78="",F78=""),0,MAX(0,MIN(F78,DATE(Settings!$C$6,4,1))-MAX(E78,S$5)))</f>
        <v/>
      </c>
      <c r="T78" s="44">
        <f>IF(OR(E78="",F78=""),0,MAX(0,MIN(F78,DATE(Settings!$C$6,5,1))-MAX(E78,T$5)))</f>
        <v/>
      </c>
      <c r="U78" s="44">
        <f>IF(OR(E78="",F78=""),0,MAX(0,MIN(F78,DATE(Settings!$C$6,6,1))-MAX(E78,U$5)))</f>
        <v/>
      </c>
      <c r="V78" s="44">
        <f>IF(OR(E78="",F78=""),0,MAX(0,MIN(F78,DATE(Settings!$C$6,7,1))-MAX(E78,V$5)))</f>
        <v/>
      </c>
      <c r="W78" s="44">
        <f>IF(OR(E78="",F78=""),0,MAX(0,MIN(F78,DATE(Settings!$C$6,8,1))-MAX(E78,W$5)))</f>
        <v/>
      </c>
      <c r="X78" s="44">
        <f>IF(OR(E78="",F78=""),0,MAX(0,MIN(F78,DATE(Settings!$C$6,9,1))-MAX(E78,X$5)))</f>
        <v/>
      </c>
      <c r="Y78" s="44">
        <f>IF(OR(E78="",F78=""),0,MAX(0,MIN(F78,DATE(Settings!$C$6,10,1))-MAX(E78,Y$5)))</f>
        <v/>
      </c>
      <c r="Z78" s="44">
        <f>IF(OR(E78="",F78=""),0,MAX(0,MIN(F78,DATE(Settings!$C$6,11,1))-MAX(E78,Z$5)))</f>
        <v/>
      </c>
      <c r="AA78" s="44">
        <f>IF(OR(E78="",F78=""),0,MAX(0,MIN(F78,DATE(Settings!$C$6,12,1))-MAX(E78,AA$5)))</f>
        <v/>
      </c>
      <c r="AB78" s="44">
        <f>IF(OR(E78="",F78=""),0,MAX(0,MIN(F78,DATE(Settings!$C$6,13,1))-MAX(E78,AB$5)))</f>
        <v/>
      </c>
      <c r="AC78" s="63">
        <f>IF(N(L78)=0,0,M78/L78)</f>
        <v/>
      </c>
    </row>
    <row r="79" hidden="1">
      <c r="B79" s="14" t="n"/>
      <c r="C79" s="14" t="n"/>
      <c r="D79" s="14" t="n"/>
      <c r="E79" s="18" t="n"/>
      <c r="F79" s="18" t="n"/>
      <c r="G79" s="14" t="n"/>
      <c r="H79" s="60" t="n"/>
      <c r="I79" s="60" t="n"/>
      <c r="J79" s="60" t="n"/>
      <c r="K79" s="60" t="n"/>
      <c r="L79" s="33">
        <f>IF(OR(E79="",F79=""),"",MAX(0,F79-E79))</f>
        <v/>
      </c>
      <c r="M79" s="61">
        <f>IF(OR(E79="",F79=""),"",N(H79)*L79+N(I79)+N(J79))</f>
        <v/>
      </c>
      <c r="N79" s="61">
        <f>IF(OR(E79="",F79=""),"",IF(K79&lt;&gt;"",K79,(N(H79)*L79+N(I79))*IFERROR(VLOOKUP(D79,Settings!$F$11:$G$16,2,FALSE),0)))</f>
        <v/>
      </c>
      <c r="O79" s="62">
        <f>IF(OR(E79="",F79=""),"",M79-N79)</f>
        <v/>
      </c>
      <c r="P79" s="61">
        <f>IF(N(L79)=0,0,O79/L79)</f>
        <v/>
      </c>
      <c r="Q79" s="44">
        <f>IF(OR(E79="",F79=""),0,MAX(0,MIN(F79,DATE(Settings!$C$6,2,1))-MAX(E79,Q$5)))</f>
        <v/>
      </c>
      <c r="R79" s="44">
        <f>IF(OR(E79="",F79=""),0,MAX(0,MIN(F79,DATE(Settings!$C$6,3,1))-MAX(E79,R$5)))</f>
        <v/>
      </c>
      <c r="S79" s="44">
        <f>IF(OR(E79="",F79=""),0,MAX(0,MIN(F79,DATE(Settings!$C$6,4,1))-MAX(E79,S$5)))</f>
        <v/>
      </c>
      <c r="T79" s="44">
        <f>IF(OR(E79="",F79=""),0,MAX(0,MIN(F79,DATE(Settings!$C$6,5,1))-MAX(E79,T$5)))</f>
        <v/>
      </c>
      <c r="U79" s="44">
        <f>IF(OR(E79="",F79=""),0,MAX(0,MIN(F79,DATE(Settings!$C$6,6,1))-MAX(E79,U$5)))</f>
        <v/>
      </c>
      <c r="V79" s="44">
        <f>IF(OR(E79="",F79=""),0,MAX(0,MIN(F79,DATE(Settings!$C$6,7,1))-MAX(E79,V$5)))</f>
        <v/>
      </c>
      <c r="W79" s="44">
        <f>IF(OR(E79="",F79=""),0,MAX(0,MIN(F79,DATE(Settings!$C$6,8,1))-MAX(E79,W$5)))</f>
        <v/>
      </c>
      <c r="X79" s="44">
        <f>IF(OR(E79="",F79=""),0,MAX(0,MIN(F79,DATE(Settings!$C$6,9,1))-MAX(E79,X$5)))</f>
        <v/>
      </c>
      <c r="Y79" s="44">
        <f>IF(OR(E79="",F79=""),0,MAX(0,MIN(F79,DATE(Settings!$C$6,10,1))-MAX(E79,Y$5)))</f>
        <v/>
      </c>
      <c r="Z79" s="44">
        <f>IF(OR(E79="",F79=""),0,MAX(0,MIN(F79,DATE(Settings!$C$6,11,1))-MAX(E79,Z$5)))</f>
        <v/>
      </c>
      <c r="AA79" s="44">
        <f>IF(OR(E79="",F79=""),0,MAX(0,MIN(F79,DATE(Settings!$C$6,12,1))-MAX(E79,AA$5)))</f>
        <v/>
      </c>
      <c r="AB79" s="44">
        <f>IF(OR(E79="",F79=""),0,MAX(0,MIN(F79,DATE(Settings!$C$6,13,1))-MAX(E79,AB$5)))</f>
        <v/>
      </c>
      <c r="AC79" s="63">
        <f>IF(N(L79)=0,0,M79/L79)</f>
        <v/>
      </c>
    </row>
    <row r="80" hidden="1">
      <c r="B80" s="14" t="n"/>
      <c r="C80" s="14" t="n"/>
      <c r="D80" s="14" t="n"/>
      <c r="E80" s="18" t="n"/>
      <c r="F80" s="18" t="n"/>
      <c r="G80" s="14" t="n"/>
      <c r="H80" s="60" t="n"/>
      <c r="I80" s="60" t="n"/>
      <c r="J80" s="60" t="n"/>
      <c r="K80" s="60" t="n"/>
      <c r="L80" s="33">
        <f>IF(OR(E80="",F80=""),"",MAX(0,F80-E80))</f>
        <v/>
      </c>
      <c r="M80" s="61">
        <f>IF(OR(E80="",F80=""),"",N(H80)*L80+N(I80)+N(J80))</f>
        <v/>
      </c>
      <c r="N80" s="61">
        <f>IF(OR(E80="",F80=""),"",IF(K80&lt;&gt;"",K80,(N(H80)*L80+N(I80))*IFERROR(VLOOKUP(D80,Settings!$F$11:$G$16,2,FALSE),0)))</f>
        <v/>
      </c>
      <c r="O80" s="62">
        <f>IF(OR(E80="",F80=""),"",M80-N80)</f>
        <v/>
      </c>
      <c r="P80" s="61">
        <f>IF(N(L80)=0,0,O80/L80)</f>
        <v/>
      </c>
      <c r="Q80" s="44">
        <f>IF(OR(E80="",F80=""),0,MAX(0,MIN(F80,DATE(Settings!$C$6,2,1))-MAX(E80,Q$5)))</f>
        <v/>
      </c>
      <c r="R80" s="44">
        <f>IF(OR(E80="",F80=""),0,MAX(0,MIN(F80,DATE(Settings!$C$6,3,1))-MAX(E80,R$5)))</f>
        <v/>
      </c>
      <c r="S80" s="44">
        <f>IF(OR(E80="",F80=""),0,MAX(0,MIN(F80,DATE(Settings!$C$6,4,1))-MAX(E80,S$5)))</f>
        <v/>
      </c>
      <c r="T80" s="44">
        <f>IF(OR(E80="",F80=""),0,MAX(0,MIN(F80,DATE(Settings!$C$6,5,1))-MAX(E80,T$5)))</f>
        <v/>
      </c>
      <c r="U80" s="44">
        <f>IF(OR(E80="",F80=""),0,MAX(0,MIN(F80,DATE(Settings!$C$6,6,1))-MAX(E80,U$5)))</f>
        <v/>
      </c>
      <c r="V80" s="44">
        <f>IF(OR(E80="",F80=""),0,MAX(0,MIN(F80,DATE(Settings!$C$6,7,1))-MAX(E80,V$5)))</f>
        <v/>
      </c>
      <c r="W80" s="44">
        <f>IF(OR(E80="",F80=""),0,MAX(0,MIN(F80,DATE(Settings!$C$6,8,1))-MAX(E80,W$5)))</f>
        <v/>
      </c>
      <c r="X80" s="44">
        <f>IF(OR(E80="",F80=""),0,MAX(0,MIN(F80,DATE(Settings!$C$6,9,1))-MAX(E80,X$5)))</f>
        <v/>
      </c>
      <c r="Y80" s="44">
        <f>IF(OR(E80="",F80=""),0,MAX(0,MIN(F80,DATE(Settings!$C$6,10,1))-MAX(E80,Y$5)))</f>
        <v/>
      </c>
      <c r="Z80" s="44">
        <f>IF(OR(E80="",F80=""),0,MAX(0,MIN(F80,DATE(Settings!$C$6,11,1))-MAX(E80,Z$5)))</f>
        <v/>
      </c>
      <c r="AA80" s="44">
        <f>IF(OR(E80="",F80=""),0,MAX(0,MIN(F80,DATE(Settings!$C$6,12,1))-MAX(E80,AA$5)))</f>
        <v/>
      </c>
      <c r="AB80" s="44">
        <f>IF(OR(E80="",F80=""),0,MAX(0,MIN(F80,DATE(Settings!$C$6,13,1))-MAX(E80,AB$5)))</f>
        <v/>
      </c>
      <c r="AC80" s="63">
        <f>IF(N(L80)=0,0,M80/L80)</f>
        <v/>
      </c>
    </row>
    <row r="81" hidden="1">
      <c r="B81" s="14" t="n"/>
      <c r="C81" s="14" t="n"/>
      <c r="D81" s="14" t="n"/>
      <c r="E81" s="18" t="n"/>
      <c r="F81" s="18" t="n"/>
      <c r="G81" s="14" t="n"/>
      <c r="H81" s="60" t="n"/>
      <c r="I81" s="60" t="n"/>
      <c r="J81" s="60" t="n"/>
      <c r="K81" s="60" t="n"/>
      <c r="L81" s="33">
        <f>IF(OR(E81="",F81=""),"",MAX(0,F81-E81))</f>
        <v/>
      </c>
      <c r="M81" s="61">
        <f>IF(OR(E81="",F81=""),"",N(H81)*L81+N(I81)+N(J81))</f>
        <v/>
      </c>
      <c r="N81" s="61">
        <f>IF(OR(E81="",F81=""),"",IF(K81&lt;&gt;"",K81,(N(H81)*L81+N(I81))*IFERROR(VLOOKUP(D81,Settings!$F$11:$G$16,2,FALSE),0)))</f>
        <v/>
      </c>
      <c r="O81" s="62">
        <f>IF(OR(E81="",F81=""),"",M81-N81)</f>
        <v/>
      </c>
      <c r="P81" s="61">
        <f>IF(N(L81)=0,0,O81/L81)</f>
        <v/>
      </c>
      <c r="Q81" s="44">
        <f>IF(OR(E81="",F81=""),0,MAX(0,MIN(F81,DATE(Settings!$C$6,2,1))-MAX(E81,Q$5)))</f>
        <v/>
      </c>
      <c r="R81" s="44">
        <f>IF(OR(E81="",F81=""),0,MAX(0,MIN(F81,DATE(Settings!$C$6,3,1))-MAX(E81,R$5)))</f>
        <v/>
      </c>
      <c r="S81" s="44">
        <f>IF(OR(E81="",F81=""),0,MAX(0,MIN(F81,DATE(Settings!$C$6,4,1))-MAX(E81,S$5)))</f>
        <v/>
      </c>
      <c r="T81" s="44">
        <f>IF(OR(E81="",F81=""),0,MAX(0,MIN(F81,DATE(Settings!$C$6,5,1))-MAX(E81,T$5)))</f>
        <v/>
      </c>
      <c r="U81" s="44">
        <f>IF(OR(E81="",F81=""),0,MAX(0,MIN(F81,DATE(Settings!$C$6,6,1))-MAX(E81,U$5)))</f>
        <v/>
      </c>
      <c r="V81" s="44">
        <f>IF(OR(E81="",F81=""),0,MAX(0,MIN(F81,DATE(Settings!$C$6,7,1))-MAX(E81,V$5)))</f>
        <v/>
      </c>
      <c r="W81" s="44">
        <f>IF(OR(E81="",F81=""),0,MAX(0,MIN(F81,DATE(Settings!$C$6,8,1))-MAX(E81,W$5)))</f>
        <v/>
      </c>
      <c r="X81" s="44">
        <f>IF(OR(E81="",F81=""),0,MAX(0,MIN(F81,DATE(Settings!$C$6,9,1))-MAX(E81,X$5)))</f>
        <v/>
      </c>
      <c r="Y81" s="44">
        <f>IF(OR(E81="",F81=""),0,MAX(0,MIN(F81,DATE(Settings!$C$6,10,1))-MAX(E81,Y$5)))</f>
        <v/>
      </c>
      <c r="Z81" s="44">
        <f>IF(OR(E81="",F81=""),0,MAX(0,MIN(F81,DATE(Settings!$C$6,11,1))-MAX(E81,Z$5)))</f>
        <v/>
      </c>
      <c r="AA81" s="44">
        <f>IF(OR(E81="",F81=""),0,MAX(0,MIN(F81,DATE(Settings!$C$6,12,1))-MAX(E81,AA$5)))</f>
        <v/>
      </c>
      <c r="AB81" s="44">
        <f>IF(OR(E81="",F81=""),0,MAX(0,MIN(F81,DATE(Settings!$C$6,13,1))-MAX(E81,AB$5)))</f>
        <v/>
      </c>
      <c r="AC81" s="63">
        <f>IF(N(L81)=0,0,M81/L81)</f>
        <v/>
      </c>
    </row>
    <row r="82" hidden="1">
      <c r="B82" s="14" t="n"/>
      <c r="C82" s="14" t="n"/>
      <c r="D82" s="14" t="n"/>
      <c r="E82" s="18" t="n"/>
      <c r="F82" s="18" t="n"/>
      <c r="G82" s="14" t="n"/>
      <c r="H82" s="60" t="n"/>
      <c r="I82" s="60" t="n"/>
      <c r="J82" s="60" t="n"/>
      <c r="K82" s="60" t="n"/>
      <c r="L82" s="33">
        <f>IF(OR(E82="",F82=""),"",MAX(0,F82-E82))</f>
        <v/>
      </c>
      <c r="M82" s="61">
        <f>IF(OR(E82="",F82=""),"",N(H82)*L82+N(I82)+N(J82))</f>
        <v/>
      </c>
      <c r="N82" s="61">
        <f>IF(OR(E82="",F82=""),"",IF(K82&lt;&gt;"",K82,(N(H82)*L82+N(I82))*IFERROR(VLOOKUP(D82,Settings!$F$11:$G$16,2,FALSE),0)))</f>
        <v/>
      </c>
      <c r="O82" s="62">
        <f>IF(OR(E82="",F82=""),"",M82-N82)</f>
        <v/>
      </c>
      <c r="P82" s="61">
        <f>IF(N(L82)=0,0,O82/L82)</f>
        <v/>
      </c>
      <c r="Q82" s="44">
        <f>IF(OR(E82="",F82=""),0,MAX(0,MIN(F82,DATE(Settings!$C$6,2,1))-MAX(E82,Q$5)))</f>
        <v/>
      </c>
      <c r="R82" s="44">
        <f>IF(OR(E82="",F82=""),0,MAX(0,MIN(F82,DATE(Settings!$C$6,3,1))-MAX(E82,R$5)))</f>
        <v/>
      </c>
      <c r="S82" s="44">
        <f>IF(OR(E82="",F82=""),0,MAX(0,MIN(F82,DATE(Settings!$C$6,4,1))-MAX(E82,S$5)))</f>
        <v/>
      </c>
      <c r="T82" s="44">
        <f>IF(OR(E82="",F82=""),0,MAX(0,MIN(F82,DATE(Settings!$C$6,5,1))-MAX(E82,T$5)))</f>
        <v/>
      </c>
      <c r="U82" s="44">
        <f>IF(OR(E82="",F82=""),0,MAX(0,MIN(F82,DATE(Settings!$C$6,6,1))-MAX(E82,U$5)))</f>
        <v/>
      </c>
      <c r="V82" s="44">
        <f>IF(OR(E82="",F82=""),0,MAX(0,MIN(F82,DATE(Settings!$C$6,7,1))-MAX(E82,V$5)))</f>
        <v/>
      </c>
      <c r="W82" s="44">
        <f>IF(OR(E82="",F82=""),0,MAX(0,MIN(F82,DATE(Settings!$C$6,8,1))-MAX(E82,W$5)))</f>
        <v/>
      </c>
      <c r="X82" s="44">
        <f>IF(OR(E82="",F82=""),0,MAX(0,MIN(F82,DATE(Settings!$C$6,9,1))-MAX(E82,X$5)))</f>
        <v/>
      </c>
      <c r="Y82" s="44">
        <f>IF(OR(E82="",F82=""),0,MAX(0,MIN(F82,DATE(Settings!$C$6,10,1))-MAX(E82,Y$5)))</f>
        <v/>
      </c>
      <c r="Z82" s="44">
        <f>IF(OR(E82="",F82=""),0,MAX(0,MIN(F82,DATE(Settings!$C$6,11,1))-MAX(E82,Z$5)))</f>
        <v/>
      </c>
      <c r="AA82" s="44">
        <f>IF(OR(E82="",F82=""),0,MAX(0,MIN(F82,DATE(Settings!$C$6,12,1))-MAX(E82,AA$5)))</f>
        <v/>
      </c>
      <c r="AB82" s="44">
        <f>IF(OR(E82="",F82=""),0,MAX(0,MIN(F82,DATE(Settings!$C$6,13,1))-MAX(E82,AB$5)))</f>
        <v/>
      </c>
      <c r="AC82" s="63">
        <f>IF(N(L82)=0,0,M82/L82)</f>
        <v/>
      </c>
    </row>
    <row r="83" hidden="1">
      <c r="B83" s="14" t="n"/>
      <c r="C83" s="14" t="n"/>
      <c r="D83" s="14" t="n"/>
      <c r="E83" s="18" t="n"/>
      <c r="F83" s="18" t="n"/>
      <c r="G83" s="14" t="n"/>
      <c r="H83" s="60" t="n"/>
      <c r="I83" s="60" t="n"/>
      <c r="J83" s="60" t="n"/>
      <c r="K83" s="60" t="n"/>
      <c r="L83" s="33">
        <f>IF(OR(E83="",F83=""),"",MAX(0,F83-E83))</f>
        <v/>
      </c>
      <c r="M83" s="61">
        <f>IF(OR(E83="",F83=""),"",N(H83)*L83+N(I83)+N(J83))</f>
        <v/>
      </c>
      <c r="N83" s="61">
        <f>IF(OR(E83="",F83=""),"",IF(K83&lt;&gt;"",K83,(N(H83)*L83+N(I83))*IFERROR(VLOOKUP(D83,Settings!$F$11:$G$16,2,FALSE),0)))</f>
        <v/>
      </c>
      <c r="O83" s="62">
        <f>IF(OR(E83="",F83=""),"",M83-N83)</f>
        <v/>
      </c>
      <c r="P83" s="61">
        <f>IF(N(L83)=0,0,O83/L83)</f>
        <v/>
      </c>
      <c r="Q83" s="44">
        <f>IF(OR(E83="",F83=""),0,MAX(0,MIN(F83,DATE(Settings!$C$6,2,1))-MAX(E83,Q$5)))</f>
        <v/>
      </c>
      <c r="R83" s="44">
        <f>IF(OR(E83="",F83=""),0,MAX(0,MIN(F83,DATE(Settings!$C$6,3,1))-MAX(E83,R$5)))</f>
        <v/>
      </c>
      <c r="S83" s="44">
        <f>IF(OR(E83="",F83=""),0,MAX(0,MIN(F83,DATE(Settings!$C$6,4,1))-MAX(E83,S$5)))</f>
        <v/>
      </c>
      <c r="T83" s="44">
        <f>IF(OR(E83="",F83=""),0,MAX(0,MIN(F83,DATE(Settings!$C$6,5,1))-MAX(E83,T$5)))</f>
        <v/>
      </c>
      <c r="U83" s="44">
        <f>IF(OR(E83="",F83=""),0,MAX(0,MIN(F83,DATE(Settings!$C$6,6,1))-MAX(E83,U$5)))</f>
        <v/>
      </c>
      <c r="V83" s="44">
        <f>IF(OR(E83="",F83=""),0,MAX(0,MIN(F83,DATE(Settings!$C$6,7,1))-MAX(E83,V$5)))</f>
        <v/>
      </c>
      <c r="W83" s="44">
        <f>IF(OR(E83="",F83=""),0,MAX(0,MIN(F83,DATE(Settings!$C$6,8,1))-MAX(E83,W$5)))</f>
        <v/>
      </c>
      <c r="X83" s="44">
        <f>IF(OR(E83="",F83=""),0,MAX(0,MIN(F83,DATE(Settings!$C$6,9,1))-MAX(E83,X$5)))</f>
        <v/>
      </c>
      <c r="Y83" s="44">
        <f>IF(OR(E83="",F83=""),0,MAX(0,MIN(F83,DATE(Settings!$C$6,10,1))-MAX(E83,Y$5)))</f>
        <v/>
      </c>
      <c r="Z83" s="44">
        <f>IF(OR(E83="",F83=""),0,MAX(0,MIN(F83,DATE(Settings!$C$6,11,1))-MAX(E83,Z$5)))</f>
        <v/>
      </c>
      <c r="AA83" s="44">
        <f>IF(OR(E83="",F83=""),0,MAX(0,MIN(F83,DATE(Settings!$C$6,12,1))-MAX(E83,AA$5)))</f>
        <v/>
      </c>
      <c r="AB83" s="44">
        <f>IF(OR(E83="",F83=""),0,MAX(0,MIN(F83,DATE(Settings!$C$6,13,1))-MAX(E83,AB$5)))</f>
        <v/>
      </c>
      <c r="AC83" s="63">
        <f>IF(N(L83)=0,0,M83/L83)</f>
        <v/>
      </c>
    </row>
    <row r="84" hidden="1">
      <c r="B84" s="14" t="n"/>
      <c r="C84" s="14" t="n"/>
      <c r="D84" s="14" t="n"/>
      <c r="E84" s="18" t="n"/>
      <c r="F84" s="18" t="n"/>
      <c r="G84" s="14" t="n"/>
      <c r="H84" s="60" t="n"/>
      <c r="I84" s="60" t="n"/>
      <c r="J84" s="60" t="n"/>
      <c r="K84" s="60" t="n"/>
      <c r="L84" s="33">
        <f>IF(OR(E84="",F84=""),"",MAX(0,F84-E84))</f>
        <v/>
      </c>
      <c r="M84" s="61">
        <f>IF(OR(E84="",F84=""),"",N(H84)*L84+N(I84)+N(J84))</f>
        <v/>
      </c>
      <c r="N84" s="61">
        <f>IF(OR(E84="",F84=""),"",IF(K84&lt;&gt;"",K84,(N(H84)*L84+N(I84))*IFERROR(VLOOKUP(D84,Settings!$F$11:$G$16,2,FALSE),0)))</f>
        <v/>
      </c>
      <c r="O84" s="62">
        <f>IF(OR(E84="",F84=""),"",M84-N84)</f>
        <v/>
      </c>
      <c r="P84" s="61">
        <f>IF(N(L84)=0,0,O84/L84)</f>
        <v/>
      </c>
      <c r="Q84" s="44">
        <f>IF(OR(E84="",F84=""),0,MAX(0,MIN(F84,DATE(Settings!$C$6,2,1))-MAX(E84,Q$5)))</f>
        <v/>
      </c>
      <c r="R84" s="44">
        <f>IF(OR(E84="",F84=""),0,MAX(0,MIN(F84,DATE(Settings!$C$6,3,1))-MAX(E84,R$5)))</f>
        <v/>
      </c>
      <c r="S84" s="44">
        <f>IF(OR(E84="",F84=""),0,MAX(0,MIN(F84,DATE(Settings!$C$6,4,1))-MAX(E84,S$5)))</f>
        <v/>
      </c>
      <c r="T84" s="44">
        <f>IF(OR(E84="",F84=""),0,MAX(0,MIN(F84,DATE(Settings!$C$6,5,1))-MAX(E84,T$5)))</f>
        <v/>
      </c>
      <c r="U84" s="44">
        <f>IF(OR(E84="",F84=""),0,MAX(0,MIN(F84,DATE(Settings!$C$6,6,1))-MAX(E84,U$5)))</f>
        <v/>
      </c>
      <c r="V84" s="44">
        <f>IF(OR(E84="",F84=""),0,MAX(0,MIN(F84,DATE(Settings!$C$6,7,1))-MAX(E84,V$5)))</f>
        <v/>
      </c>
      <c r="W84" s="44">
        <f>IF(OR(E84="",F84=""),0,MAX(0,MIN(F84,DATE(Settings!$C$6,8,1))-MAX(E84,W$5)))</f>
        <v/>
      </c>
      <c r="X84" s="44">
        <f>IF(OR(E84="",F84=""),0,MAX(0,MIN(F84,DATE(Settings!$C$6,9,1))-MAX(E84,X$5)))</f>
        <v/>
      </c>
      <c r="Y84" s="44">
        <f>IF(OR(E84="",F84=""),0,MAX(0,MIN(F84,DATE(Settings!$C$6,10,1))-MAX(E84,Y$5)))</f>
        <v/>
      </c>
      <c r="Z84" s="44">
        <f>IF(OR(E84="",F84=""),0,MAX(0,MIN(F84,DATE(Settings!$C$6,11,1))-MAX(E84,Z$5)))</f>
        <v/>
      </c>
      <c r="AA84" s="44">
        <f>IF(OR(E84="",F84=""),0,MAX(0,MIN(F84,DATE(Settings!$C$6,12,1))-MAX(E84,AA$5)))</f>
        <v/>
      </c>
      <c r="AB84" s="44">
        <f>IF(OR(E84="",F84=""),0,MAX(0,MIN(F84,DATE(Settings!$C$6,13,1))-MAX(E84,AB$5)))</f>
        <v/>
      </c>
      <c r="AC84" s="63">
        <f>IF(N(L84)=0,0,M84/L84)</f>
        <v/>
      </c>
    </row>
    <row r="85" hidden="1">
      <c r="B85" s="14" t="n"/>
      <c r="C85" s="14" t="n"/>
      <c r="D85" s="14" t="n"/>
      <c r="E85" s="18" t="n"/>
      <c r="F85" s="18" t="n"/>
      <c r="G85" s="14" t="n"/>
      <c r="H85" s="60" t="n"/>
      <c r="I85" s="60" t="n"/>
      <c r="J85" s="60" t="n"/>
      <c r="K85" s="60" t="n"/>
      <c r="L85" s="33">
        <f>IF(OR(E85="",F85=""),"",MAX(0,F85-E85))</f>
        <v/>
      </c>
      <c r="M85" s="61">
        <f>IF(OR(E85="",F85=""),"",N(H85)*L85+N(I85)+N(J85))</f>
        <v/>
      </c>
      <c r="N85" s="61">
        <f>IF(OR(E85="",F85=""),"",IF(K85&lt;&gt;"",K85,(N(H85)*L85+N(I85))*IFERROR(VLOOKUP(D85,Settings!$F$11:$G$16,2,FALSE),0)))</f>
        <v/>
      </c>
      <c r="O85" s="62">
        <f>IF(OR(E85="",F85=""),"",M85-N85)</f>
        <v/>
      </c>
      <c r="P85" s="61">
        <f>IF(N(L85)=0,0,O85/L85)</f>
        <v/>
      </c>
      <c r="Q85" s="44">
        <f>IF(OR(E85="",F85=""),0,MAX(0,MIN(F85,DATE(Settings!$C$6,2,1))-MAX(E85,Q$5)))</f>
        <v/>
      </c>
      <c r="R85" s="44">
        <f>IF(OR(E85="",F85=""),0,MAX(0,MIN(F85,DATE(Settings!$C$6,3,1))-MAX(E85,R$5)))</f>
        <v/>
      </c>
      <c r="S85" s="44">
        <f>IF(OR(E85="",F85=""),0,MAX(0,MIN(F85,DATE(Settings!$C$6,4,1))-MAX(E85,S$5)))</f>
        <v/>
      </c>
      <c r="T85" s="44">
        <f>IF(OR(E85="",F85=""),0,MAX(0,MIN(F85,DATE(Settings!$C$6,5,1))-MAX(E85,T$5)))</f>
        <v/>
      </c>
      <c r="U85" s="44">
        <f>IF(OR(E85="",F85=""),0,MAX(0,MIN(F85,DATE(Settings!$C$6,6,1))-MAX(E85,U$5)))</f>
        <v/>
      </c>
      <c r="V85" s="44">
        <f>IF(OR(E85="",F85=""),0,MAX(0,MIN(F85,DATE(Settings!$C$6,7,1))-MAX(E85,V$5)))</f>
        <v/>
      </c>
      <c r="W85" s="44">
        <f>IF(OR(E85="",F85=""),0,MAX(0,MIN(F85,DATE(Settings!$C$6,8,1))-MAX(E85,W$5)))</f>
        <v/>
      </c>
      <c r="X85" s="44">
        <f>IF(OR(E85="",F85=""),0,MAX(0,MIN(F85,DATE(Settings!$C$6,9,1))-MAX(E85,X$5)))</f>
        <v/>
      </c>
      <c r="Y85" s="44">
        <f>IF(OR(E85="",F85=""),0,MAX(0,MIN(F85,DATE(Settings!$C$6,10,1))-MAX(E85,Y$5)))</f>
        <v/>
      </c>
      <c r="Z85" s="44">
        <f>IF(OR(E85="",F85=""),0,MAX(0,MIN(F85,DATE(Settings!$C$6,11,1))-MAX(E85,Z$5)))</f>
        <v/>
      </c>
      <c r="AA85" s="44">
        <f>IF(OR(E85="",F85=""),0,MAX(0,MIN(F85,DATE(Settings!$C$6,12,1))-MAX(E85,AA$5)))</f>
        <v/>
      </c>
      <c r="AB85" s="44">
        <f>IF(OR(E85="",F85=""),0,MAX(0,MIN(F85,DATE(Settings!$C$6,13,1))-MAX(E85,AB$5)))</f>
        <v/>
      </c>
      <c r="AC85" s="63">
        <f>IF(N(L85)=0,0,M85/L85)</f>
        <v/>
      </c>
    </row>
    <row r="86" hidden="1">
      <c r="B86" s="14" t="n"/>
      <c r="C86" s="14" t="n"/>
      <c r="D86" s="14" t="n"/>
      <c r="E86" s="18" t="n"/>
      <c r="F86" s="18" t="n"/>
      <c r="G86" s="14" t="n"/>
      <c r="H86" s="60" t="n"/>
      <c r="I86" s="60" t="n"/>
      <c r="J86" s="60" t="n"/>
      <c r="K86" s="60" t="n"/>
      <c r="L86" s="33">
        <f>IF(OR(E86="",F86=""),"",MAX(0,F86-E86))</f>
        <v/>
      </c>
      <c r="M86" s="61">
        <f>IF(OR(E86="",F86=""),"",N(H86)*L86+N(I86)+N(J86))</f>
        <v/>
      </c>
      <c r="N86" s="61">
        <f>IF(OR(E86="",F86=""),"",IF(K86&lt;&gt;"",K86,(N(H86)*L86+N(I86))*IFERROR(VLOOKUP(D86,Settings!$F$11:$G$16,2,FALSE),0)))</f>
        <v/>
      </c>
      <c r="O86" s="62">
        <f>IF(OR(E86="",F86=""),"",M86-N86)</f>
        <v/>
      </c>
      <c r="P86" s="61">
        <f>IF(N(L86)=0,0,O86/L86)</f>
        <v/>
      </c>
      <c r="Q86" s="44">
        <f>IF(OR(E86="",F86=""),0,MAX(0,MIN(F86,DATE(Settings!$C$6,2,1))-MAX(E86,Q$5)))</f>
        <v/>
      </c>
      <c r="R86" s="44">
        <f>IF(OR(E86="",F86=""),0,MAX(0,MIN(F86,DATE(Settings!$C$6,3,1))-MAX(E86,R$5)))</f>
        <v/>
      </c>
      <c r="S86" s="44">
        <f>IF(OR(E86="",F86=""),0,MAX(0,MIN(F86,DATE(Settings!$C$6,4,1))-MAX(E86,S$5)))</f>
        <v/>
      </c>
      <c r="T86" s="44">
        <f>IF(OR(E86="",F86=""),0,MAX(0,MIN(F86,DATE(Settings!$C$6,5,1))-MAX(E86,T$5)))</f>
        <v/>
      </c>
      <c r="U86" s="44">
        <f>IF(OR(E86="",F86=""),0,MAX(0,MIN(F86,DATE(Settings!$C$6,6,1))-MAX(E86,U$5)))</f>
        <v/>
      </c>
      <c r="V86" s="44">
        <f>IF(OR(E86="",F86=""),0,MAX(0,MIN(F86,DATE(Settings!$C$6,7,1))-MAX(E86,V$5)))</f>
        <v/>
      </c>
      <c r="W86" s="44">
        <f>IF(OR(E86="",F86=""),0,MAX(0,MIN(F86,DATE(Settings!$C$6,8,1))-MAX(E86,W$5)))</f>
        <v/>
      </c>
      <c r="X86" s="44">
        <f>IF(OR(E86="",F86=""),0,MAX(0,MIN(F86,DATE(Settings!$C$6,9,1))-MAX(E86,X$5)))</f>
        <v/>
      </c>
      <c r="Y86" s="44">
        <f>IF(OR(E86="",F86=""),0,MAX(0,MIN(F86,DATE(Settings!$C$6,10,1))-MAX(E86,Y$5)))</f>
        <v/>
      </c>
      <c r="Z86" s="44">
        <f>IF(OR(E86="",F86=""),0,MAX(0,MIN(F86,DATE(Settings!$C$6,11,1))-MAX(E86,Z$5)))</f>
        <v/>
      </c>
      <c r="AA86" s="44">
        <f>IF(OR(E86="",F86=""),0,MAX(0,MIN(F86,DATE(Settings!$C$6,12,1))-MAX(E86,AA$5)))</f>
        <v/>
      </c>
      <c r="AB86" s="44">
        <f>IF(OR(E86="",F86=""),0,MAX(0,MIN(F86,DATE(Settings!$C$6,13,1))-MAX(E86,AB$5)))</f>
        <v/>
      </c>
      <c r="AC86" s="63">
        <f>IF(N(L86)=0,0,M86/L86)</f>
        <v/>
      </c>
    </row>
    <row r="87" hidden="1">
      <c r="B87" s="14" t="n"/>
      <c r="C87" s="14" t="n"/>
      <c r="D87" s="14" t="n"/>
      <c r="E87" s="18" t="n"/>
      <c r="F87" s="18" t="n"/>
      <c r="G87" s="14" t="n"/>
      <c r="H87" s="60" t="n"/>
      <c r="I87" s="60" t="n"/>
      <c r="J87" s="60" t="n"/>
      <c r="K87" s="60" t="n"/>
      <c r="L87" s="33">
        <f>IF(OR(E87="",F87=""),"",MAX(0,F87-E87))</f>
        <v/>
      </c>
      <c r="M87" s="61">
        <f>IF(OR(E87="",F87=""),"",N(H87)*L87+N(I87)+N(J87))</f>
        <v/>
      </c>
      <c r="N87" s="61">
        <f>IF(OR(E87="",F87=""),"",IF(K87&lt;&gt;"",K87,(N(H87)*L87+N(I87))*IFERROR(VLOOKUP(D87,Settings!$F$11:$G$16,2,FALSE),0)))</f>
        <v/>
      </c>
      <c r="O87" s="62">
        <f>IF(OR(E87="",F87=""),"",M87-N87)</f>
        <v/>
      </c>
      <c r="P87" s="61">
        <f>IF(N(L87)=0,0,O87/L87)</f>
        <v/>
      </c>
      <c r="Q87" s="44">
        <f>IF(OR(E87="",F87=""),0,MAX(0,MIN(F87,DATE(Settings!$C$6,2,1))-MAX(E87,Q$5)))</f>
        <v/>
      </c>
      <c r="R87" s="44">
        <f>IF(OR(E87="",F87=""),0,MAX(0,MIN(F87,DATE(Settings!$C$6,3,1))-MAX(E87,R$5)))</f>
        <v/>
      </c>
      <c r="S87" s="44">
        <f>IF(OR(E87="",F87=""),0,MAX(0,MIN(F87,DATE(Settings!$C$6,4,1))-MAX(E87,S$5)))</f>
        <v/>
      </c>
      <c r="T87" s="44">
        <f>IF(OR(E87="",F87=""),0,MAX(0,MIN(F87,DATE(Settings!$C$6,5,1))-MAX(E87,T$5)))</f>
        <v/>
      </c>
      <c r="U87" s="44">
        <f>IF(OR(E87="",F87=""),0,MAX(0,MIN(F87,DATE(Settings!$C$6,6,1))-MAX(E87,U$5)))</f>
        <v/>
      </c>
      <c r="V87" s="44">
        <f>IF(OR(E87="",F87=""),0,MAX(0,MIN(F87,DATE(Settings!$C$6,7,1))-MAX(E87,V$5)))</f>
        <v/>
      </c>
      <c r="W87" s="44">
        <f>IF(OR(E87="",F87=""),0,MAX(0,MIN(F87,DATE(Settings!$C$6,8,1))-MAX(E87,W$5)))</f>
        <v/>
      </c>
      <c r="X87" s="44">
        <f>IF(OR(E87="",F87=""),0,MAX(0,MIN(F87,DATE(Settings!$C$6,9,1))-MAX(E87,X$5)))</f>
        <v/>
      </c>
      <c r="Y87" s="44">
        <f>IF(OR(E87="",F87=""),0,MAX(0,MIN(F87,DATE(Settings!$C$6,10,1))-MAX(E87,Y$5)))</f>
        <v/>
      </c>
      <c r="Z87" s="44">
        <f>IF(OR(E87="",F87=""),0,MAX(0,MIN(F87,DATE(Settings!$C$6,11,1))-MAX(E87,Z$5)))</f>
        <v/>
      </c>
      <c r="AA87" s="44">
        <f>IF(OR(E87="",F87=""),0,MAX(0,MIN(F87,DATE(Settings!$C$6,12,1))-MAX(E87,AA$5)))</f>
        <v/>
      </c>
      <c r="AB87" s="44">
        <f>IF(OR(E87="",F87=""),0,MAX(0,MIN(F87,DATE(Settings!$C$6,13,1))-MAX(E87,AB$5)))</f>
        <v/>
      </c>
      <c r="AC87" s="63">
        <f>IF(N(L87)=0,0,M87/L87)</f>
        <v/>
      </c>
    </row>
    <row r="88" hidden="1">
      <c r="B88" s="14" t="n"/>
      <c r="C88" s="14" t="n"/>
      <c r="D88" s="14" t="n"/>
      <c r="E88" s="18" t="n"/>
      <c r="F88" s="18" t="n"/>
      <c r="G88" s="14" t="n"/>
      <c r="H88" s="60" t="n"/>
      <c r="I88" s="60" t="n"/>
      <c r="J88" s="60" t="n"/>
      <c r="K88" s="60" t="n"/>
      <c r="L88" s="33">
        <f>IF(OR(E88="",F88=""),"",MAX(0,F88-E88))</f>
        <v/>
      </c>
      <c r="M88" s="61">
        <f>IF(OR(E88="",F88=""),"",N(H88)*L88+N(I88)+N(J88))</f>
        <v/>
      </c>
      <c r="N88" s="61">
        <f>IF(OR(E88="",F88=""),"",IF(K88&lt;&gt;"",K88,(N(H88)*L88+N(I88))*IFERROR(VLOOKUP(D88,Settings!$F$11:$G$16,2,FALSE),0)))</f>
        <v/>
      </c>
      <c r="O88" s="62">
        <f>IF(OR(E88="",F88=""),"",M88-N88)</f>
        <v/>
      </c>
      <c r="P88" s="61">
        <f>IF(N(L88)=0,0,O88/L88)</f>
        <v/>
      </c>
      <c r="Q88" s="44">
        <f>IF(OR(E88="",F88=""),0,MAX(0,MIN(F88,DATE(Settings!$C$6,2,1))-MAX(E88,Q$5)))</f>
        <v/>
      </c>
      <c r="R88" s="44">
        <f>IF(OR(E88="",F88=""),0,MAX(0,MIN(F88,DATE(Settings!$C$6,3,1))-MAX(E88,R$5)))</f>
        <v/>
      </c>
      <c r="S88" s="44">
        <f>IF(OR(E88="",F88=""),0,MAX(0,MIN(F88,DATE(Settings!$C$6,4,1))-MAX(E88,S$5)))</f>
        <v/>
      </c>
      <c r="T88" s="44">
        <f>IF(OR(E88="",F88=""),0,MAX(0,MIN(F88,DATE(Settings!$C$6,5,1))-MAX(E88,T$5)))</f>
        <v/>
      </c>
      <c r="U88" s="44">
        <f>IF(OR(E88="",F88=""),0,MAX(0,MIN(F88,DATE(Settings!$C$6,6,1))-MAX(E88,U$5)))</f>
        <v/>
      </c>
      <c r="V88" s="44">
        <f>IF(OR(E88="",F88=""),0,MAX(0,MIN(F88,DATE(Settings!$C$6,7,1))-MAX(E88,V$5)))</f>
        <v/>
      </c>
      <c r="W88" s="44">
        <f>IF(OR(E88="",F88=""),0,MAX(0,MIN(F88,DATE(Settings!$C$6,8,1))-MAX(E88,W$5)))</f>
        <v/>
      </c>
      <c r="X88" s="44">
        <f>IF(OR(E88="",F88=""),0,MAX(0,MIN(F88,DATE(Settings!$C$6,9,1))-MAX(E88,X$5)))</f>
        <v/>
      </c>
      <c r="Y88" s="44">
        <f>IF(OR(E88="",F88=""),0,MAX(0,MIN(F88,DATE(Settings!$C$6,10,1))-MAX(E88,Y$5)))</f>
        <v/>
      </c>
      <c r="Z88" s="44">
        <f>IF(OR(E88="",F88=""),0,MAX(0,MIN(F88,DATE(Settings!$C$6,11,1))-MAX(E88,Z$5)))</f>
        <v/>
      </c>
      <c r="AA88" s="44">
        <f>IF(OR(E88="",F88=""),0,MAX(0,MIN(F88,DATE(Settings!$C$6,12,1))-MAX(E88,AA$5)))</f>
        <v/>
      </c>
      <c r="AB88" s="44">
        <f>IF(OR(E88="",F88=""),0,MAX(0,MIN(F88,DATE(Settings!$C$6,13,1))-MAX(E88,AB$5)))</f>
        <v/>
      </c>
      <c r="AC88" s="63">
        <f>IF(N(L88)=0,0,M88/L88)</f>
        <v/>
      </c>
    </row>
    <row r="89" hidden="1">
      <c r="B89" s="14" t="n"/>
      <c r="C89" s="14" t="n"/>
      <c r="D89" s="14" t="n"/>
      <c r="E89" s="18" t="n"/>
      <c r="F89" s="18" t="n"/>
      <c r="G89" s="14" t="n"/>
      <c r="H89" s="60" t="n"/>
      <c r="I89" s="60" t="n"/>
      <c r="J89" s="60" t="n"/>
      <c r="K89" s="60" t="n"/>
      <c r="L89" s="33">
        <f>IF(OR(E89="",F89=""),"",MAX(0,F89-E89))</f>
        <v/>
      </c>
      <c r="M89" s="61">
        <f>IF(OR(E89="",F89=""),"",N(H89)*L89+N(I89)+N(J89))</f>
        <v/>
      </c>
      <c r="N89" s="61">
        <f>IF(OR(E89="",F89=""),"",IF(K89&lt;&gt;"",K89,(N(H89)*L89+N(I89))*IFERROR(VLOOKUP(D89,Settings!$F$11:$G$16,2,FALSE),0)))</f>
        <v/>
      </c>
      <c r="O89" s="62">
        <f>IF(OR(E89="",F89=""),"",M89-N89)</f>
        <v/>
      </c>
      <c r="P89" s="61">
        <f>IF(N(L89)=0,0,O89/L89)</f>
        <v/>
      </c>
      <c r="Q89" s="44">
        <f>IF(OR(E89="",F89=""),0,MAX(0,MIN(F89,DATE(Settings!$C$6,2,1))-MAX(E89,Q$5)))</f>
        <v/>
      </c>
      <c r="R89" s="44">
        <f>IF(OR(E89="",F89=""),0,MAX(0,MIN(F89,DATE(Settings!$C$6,3,1))-MAX(E89,R$5)))</f>
        <v/>
      </c>
      <c r="S89" s="44">
        <f>IF(OR(E89="",F89=""),0,MAX(0,MIN(F89,DATE(Settings!$C$6,4,1))-MAX(E89,S$5)))</f>
        <v/>
      </c>
      <c r="T89" s="44">
        <f>IF(OR(E89="",F89=""),0,MAX(0,MIN(F89,DATE(Settings!$C$6,5,1))-MAX(E89,T$5)))</f>
        <v/>
      </c>
      <c r="U89" s="44">
        <f>IF(OR(E89="",F89=""),0,MAX(0,MIN(F89,DATE(Settings!$C$6,6,1))-MAX(E89,U$5)))</f>
        <v/>
      </c>
      <c r="V89" s="44">
        <f>IF(OR(E89="",F89=""),0,MAX(0,MIN(F89,DATE(Settings!$C$6,7,1))-MAX(E89,V$5)))</f>
        <v/>
      </c>
      <c r="W89" s="44">
        <f>IF(OR(E89="",F89=""),0,MAX(0,MIN(F89,DATE(Settings!$C$6,8,1))-MAX(E89,W$5)))</f>
        <v/>
      </c>
      <c r="X89" s="44">
        <f>IF(OR(E89="",F89=""),0,MAX(0,MIN(F89,DATE(Settings!$C$6,9,1))-MAX(E89,X$5)))</f>
        <v/>
      </c>
      <c r="Y89" s="44">
        <f>IF(OR(E89="",F89=""),0,MAX(0,MIN(F89,DATE(Settings!$C$6,10,1))-MAX(E89,Y$5)))</f>
        <v/>
      </c>
      <c r="Z89" s="44">
        <f>IF(OR(E89="",F89=""),0,MAX(0,MIN(F89,DATE(Settings!$C$6,11,1))-MAX(E89,Z$5)))</f>
        <v/>
      </c>
      <c r="AA89" s="44">
        <f>IF(OR(E89="",F89=""),0,MAX(0,MIN(F89,DATE(Settings!$C$6,12,1))-MAX(E89,AA$5)))</f>
        <v/>
      </c>
      <c r="AB89" s="44">
        <f>IF(OR(E89="",F89=""),0,MAX(0,MIN(F89,DATE(Settings!$C$6,13,1))-MAX(E89,AB$5)))</f>
        <v/>
      </c>
      <c r="AC89" s="63">
        <f>IF(N(L89)=0,0,M89/L89)</f>
        <v/>
      </c>
    </row>
    <row r="90" hidden="1">
      <c r="B90" s="14" t="n"/>
      <c r="C90" s="14" t="n"/>
      <c r="D90" s="14" t="n"/>
      <c r="E90" s="18" t="n"/>
      <c r="F90" s="18" t="n"/>
      <c r="G90" s="14" t="n"/>
      <c r="H90" s="60" t="n"/>
      <c r="I90" s="60" t="n"/>
      <c r="J90" s="60" t="n"/>
      <c r="K90" s="60" t="n"/>
      <c r="L90" s="33">
        <f>IF(OR(E90="",F90=""),"",MAX(0,F90-E90))</f>
        <v/>
      </c>
      <c r="M90" s="61">
        <f>IF(OR(E90="",F90=""),"",N(H90)*L90+N(I90)+N(J90))</f>
        <v/>
      </c>
      <c r="N90" s="61">
        <f>IF(OR(E90="",F90=""),"",IF(K90&lt;&gt;"",K90,(N(H90)*L90+N(I90))*IFERROR(VLOOKUP(D90,Settings!$F$11:$G$16,2,FALSE),0)))</f>
        <v/>
      </c>
      <c r="O90" s="62">
        <f>IF(OR(E90="",F90=""),"",M90-N90)</f>
        <v/>
      </c>
      <c r="P90" s="61">
        <f>IF(N(L90)=0,0,O90/L90)</f>
        <v/>
      </c>
      <c r="Q90" s="44">
        <f>IF(OR(E90="",F90=""),0,MAX(0,MIN(F90,DATE(Settings!$C$6,2,1))-MAX(E90,Q$5)))</f>
        <v/>
      </c>
      <c r="R90" s="44">
        <f>IF(OR(E90="",F90=""),0,MAX(0,MIN(F90,DATE(Settings!$C$6,3,1))-MAX(E90,R$5)))</f>
        <v/>
      </c>
      <c r="S90" s="44">
        <f>IF(OR(E90="",F90=""),0,MAX(0,MIN(F90,DATE(Settings!$C$6,4,1))-MAX(E90,S$5)))</f>
        <v/>
      </c>
      <c r="T90" s="44">
        <f>IF(OR(E90="",F90=""),0,MAX(0,MIN(F90,DATE(Settings!$C$6,5,1))-MAX(E90,T$5)))</f>
        <v/>
      </c>
      <c r="U90" s="44">
        <f>IF(OR(E90="",F90=""),0,MAX(0,MIN(F90,DATE(Settings!$C$6,6,1))-MAX(E90,U$5)))</f>
        <v/>
      </c>
      <c r="V90" s="44">
        <f>IF(OR(E90="",F90=""),0,MAX(0,MIN(F90,DATE(Settings!$C$6,7,1))-MAX(E90,V$5)))</f>
        <v/>
      </c>
      <c r="W90" s="44">
        <f>IF(OR(E90="",F90=""),0,MAX(0,MIN(F90,DATE(Settings!$C$6,8,1))-MAX(E90,W$5)))</f>
        <v/>
      </c>
      <c r="X90" s="44">
        <f>IF(OR(E90="",F90=""),0,MAX(0,MIN(F90,DATE(Settings!$C$6,9,1))-MAX(E90,X$5)))</f>
        <v/>
      </c>
      <c r="Y90" s="44">
        <f>IF(OR(E90="",F90=""),0,MAX(0,MIN(F90,DATE(Settings!$C$6,10,1))-MAX(E90,Y$5)))</f>
        <v/>
      </c>
      <c r="Z90" s="44">
        <f>IF(OR(E90="",F90=""),0,MAX(0,MIN(F90,DATE(Settings!$C$6,11,1))-MAX(E90,Z$5)))</f>
        <v/>
      </c>
      <c r="AA90" s="44">
        <f>IF(OR(E90="",F90=""),0,MAX(0,MIN(F90,DATE(Settings!$C$6,12,1))-MAX(E90,AA$5)))</f>
        <v/>
      </c>
      <c r="AB90" s="44">
        <f>IF(OR(E90="",F90=""),0,MAX(0,MIN(F90,DATE(Settings!$C$6,13,1))-MAX(E90,AB$5)))</f>
        <v/>
      </c>
      <c r="AC90" s="63">
        <f>IF(N(L90)=0,0,M90/L90)</f>
        <v/>
      </c>
    </row>
    <row r="91" hidden="1">
      <c r="B91" s="14" t="n"/>
      <c r="C91" s="14" t="n"/>
      <c r="D91" s="14" t="n"/>
      <c r="E91" s="18" t="n"/>
      <c r="F91" s="18" t="n"/>
      <c r="G91" s="14" t="n"/>
      <c r="H91" s="60" t="n"/>
      <c r="I91" s="60" t="n"/>
      <c r="J91" s="60" t="n"/>
      <c r="K91" s="60" t="n"/>
      <c r="L91" s="33">
        <f>IF(OR(E91="",F91=""),"",MAX(0,F91-E91))</f>
        <v/>
      </c>
      <c r="M91" s="61">
        <f>IF(OR(E91="",F91=""),"",N(H91)*L91+N(I91)+N(J91))</f>
        <v/>
      </c>
      <c r="N91" s="61">
        <f>IF(OR(E91="",F91=""),"",IF(K91&lt;&gt;"",K91,(N(H91)*L91+N(I91))*IFERROR(VLOOKUP(D91,Settings!$F$11:$G$16,2,FALSE),0)))</f>
        <v/>
      </c>
      <c r="O91" s="62">
        <f>IF(OR(E91="",F91=""),"",M91-N91)</f>
        <v/>
      </c>
      <c r="P91" s="61">
        <f>IF(N(L91)=0,0,O91/L91)</f>
        <v/>
      </c>
      <c r="Q91" s="44">
        <f>IF(OR(E91="",F91=""),0,MAX(0,MIN(F91,DATE(Settings!$C$6,2,1))-MAX(E91,Q$5)))</f>
        <v/>
      </c>
      <c r="R91" s="44">
        <f>IF(OR(E91="",F91=""),0,MAX(0,MIN(F91,DATE(Settings!$C$6,3,1))-MAX(E91,R$5)))</f>
        <v/>
      </c>
      <c r="S91" s="44">
        <f>IF(OR(E91="",F91=""),0,MAX(0,MIN(F91,DATE(Settings!$C$6,4,1))-MAX(E91,S$5)))</f>
        <v/>
      </c>
      <c r="T91" s="44">
        <f>IF(OR(E91="",F91=""),0,MAX(0,MIN(F91,DATE(Settings!$C$6,5,1))-MAX(E91,T$5)))</f>
        <v/>
      </c>
      <c r="U91" s="44">
        <f>IF(OR(E91="",F91=""),0,MAX(0,MIN(F91,DATE(Settings!$C$6,6,1))-MAX(E91,U$5)))</f>
        <v/>
      </c>
      <c r="V91" s="44">
        <f>IF(OR(E91="",F91=""),0,MAX(0,MIN(F91,DATE(Settings!$C$6,7,1))-MAX(E91,V$5)))</f>
        <v/>
      </c>
      <c r="W91" s="44">
        <f>IF(OR(E91="",F91=""),0,MAX(0,MIN(F91,DATE(Settings!$C$6,8,1))-MAX(E91,W$5)))</f>
        <v/>
      </c>
      <c r="X91" s="44">
        <f>IF(OR(E91="",F91=""),0,MAX(0,MIN(F91,DATE(Settings!$C$6,9,1))-MAX(E91,X$5)))</f>
        <v/>
      </c>
      <c r="Y91" s="44">
        <f>IF(OR(E91="",F91=""),0,MAX(0,MIN(F91,DATE(Settings!$C$6,10,1))-MAX(E91,Y$5)))</f>
        <v/>
      </c>
      <c r="Z91" s="44">
        <f>IF(OR(E91="",F91=""),0,MAX(0,MIN(F91,DATE(Settings!$C$6,11,1))-MAX(E91,Z$5)))</f>
        <v/>
      </c>
      <c r="AA91" s="44">
        <f>IF(OR(E91="",F91=""),0,MAX(0,MIN(F91,DATE(Settings!$C$6,12,1))-MAX(E91,AA$5)))</f>
        <v/>
      </c>
      <c r="AB91" s="44">
        <f>IF(OR(E91="",F91=""),0,MAX(0,MIN(F91,DATE(Settings!$C$6,13,1))-MAX(E91,AB$5)))</f>
        <v/>
      </c>
      <c r="AC91" s="63">
        <f>IF(N(L91)=0,0,M91/L91)</f>
        <v/>
      </c>
    </row>
    <row r="92" hidden="1">
      <c r="B92" s="14" t="n"/>
      <c r="C92" s="14" t="n"/>
      <c r="D92" s="14" t="n"/>
      <c r="E92" s="18" t="n"/>
      <c r="F92" s="18" t="n"/>
      <c r="G92" s="14" t="n"/>
      <c r="H92" s="60" t="n"/>
      <c r="I92" s="60" t="n"/>
      <c r="J92" s="60" t="n"/>
      <c r="K92" s="60" t="n"/>
      <c r="L92" s="33">
        <f>IF(OR(E92="",F92=""),"",MAX(0,F92-E92))</f>
        <v/>
      </c>
      <c r="M92" s="61">
        <f>IF(OR(E92="",F92=""),"",N(H92)*L92+N(I92)+N(J92))</f>
        <v/>
      </c>
      <c r="N92" s="61">
        <f>IF(OR(E92="",F92=""),"",IF(K92&lt;&gt;"",K92,(N(H92)*L92+N(I92))*IFERROR(VLOOKUP(D92,Settings!$F$11:$G$16,2,FALSE),0)))</f>
        <v/>
      </c>
      <c r="O92" s="62">
        <f>IF(OR(E92="",F92=""),"",M92-N92)</f>
        <v/>
      </c>
      <c r="P92" s="61">
        <f>IF(N(L92)=0,0,O92/L92)</f>
        <v/>
      </c>
      <c r="Q92" s="44">
        <f>IF(OR(E92="",F92=""),0,MAX(0,MIN(F92,DATE(Settings!$C$6,2,1))-MAX(E92,Q$5)))</f>
        <v/>
      </c>
      <c r="R92" s="44">
        <f>IF(OR(E92="",F92=""),0,MAX(0,MIN(F92,DATE(Settings!$C$6,3,1))-MAX(E92,R$5)))</f>
        <v/>
      </c>
      <c r="S92" s="44">
        <f>IF(OR(E92="",F92=""),0,MAX(0,MIN(F92,DATE(Settings!$C$6,4,1))-MAX(E92,S$5)))</f>
        <v/>
      </c>
      <c r="T92" s="44">
        <f>IF(OR(E92="",F92=""),0,MAX(0,MIN(F92,DATE(Settings!$C$6,5,1))-MAX(E92,T$5)))</f>
        <v/>
      </c>
      <c r="U92" s="44">
        <f>IF(OR(E92="",F92=""),0,MAX(0,MIN(F92,DATE(Settings!$C$6,6,1))-MAX(E92,U$5)))</f>
        <v/>
      </c>
      <c r="V92" s="44">
        <f>IF(OR(E92="",F92=""),0,MAX(0,MIN(F92,DATE(Settings!$C$6,7,1))-MAX(E92,V$5)))</f>
        <v/>
      </c>
      <c r="W92" s="44">
        <f>IF(OR(E92="",F92=""),0,MAX(0,MIN(F92,DATE(Settings!$C$6,8,1))-MAX(E92,W$5)))</f>
        <v/>
      </c>
      <c r="X92" s="44">
        <f>IF(OR(E92="",F92=""),0,MAX(0,MIN(F92,DATE(Settings!$C$6,9,1))-MAX(E92,X$5)))</f>
        <v/>
      </c>
      <c r="Y92" s="44">
        <f>IF(OR(E92="",F92=""),0,MAX(0,MIN(F92,DATE(Settings!$C$6,10,1))-MAX(E92,Y$5)))</f>
        <v/>
      </c>
      <c r="Z92" s="44">
        <f>IF(OR(E92="",F92=""),0,MAX(0,MIN(F92,DATE(Settings!$C$6,11,1))-MAX(E92,Z$5)))</f>
        <v/>
      </c>
      <c r="AA92" s="44">
        <f>IF(OR(E92="",F92=""),0,MAX(0,MIN(F92,DATE(Settings!$C$6,12,1))-MAX(E92,AA$5)))</f>
        <v/>
      </c>
      <c r="AB92" s="44">
        <f>IF(OR(E92="",F92=""),0,MAX(0,MIN(F92,DATE(Settings!$C$6,13,1))-MAX(E92,AB$5)))</f>
        <v/>
      </c>
      <c r="AC92" s="63">
        <f>IF(N(L92)=0,0,M92/L92)</f>
        <v/>
      </c>
    </row>
    <row r="93" hidden="1">
      <c r="B93" s="14" t="n"/>
      <c r="C93" s="14" t="n"/>
      <c r="D93" s="14" t="n"/>
      <c r="E93" s="18" t="n"/>
      <c r="F93" s="18" t="n"/>
      <c r="G93" s="14" t="n"/>
      <c r="H93" s="60" t="n"/>
      <c r="I93" s="60" t="n"/>
      <c r="J93" s="60" t="n"/>
      <c r="K93" s="60" t="n"/>
      <c r="L93" s="33">
        <f>IF(OR(E93="",F93=""),"",MAX(0,F93-E93))</f>
        <v/>
      </c>
      <c r="M93" s="61">
        <f>IF(OR(E93="",F93=""),"",N(H93)*L93+N(I93)+N(J93))</f>
        <v/>
      </c>
      <c r="N93" s="61">
        <f>IF(OR(E93="",F93=""),"",IF(K93&lt;&gt;"",K93,(N(H93)*L93+N(I93))*IFERROR(VLOOKUP(D93,Settings!$F$11:$G$16,2,FALSE),0)))</f>
        <v/>
      </c>
      <c r="O93" s="62">
        <f>IF(OR(E93="",F93=""),"",M93-N93)</f>
        <v/>
      </c>
      <c r="P93" s="61">
        <f>IF(N(L93)=0,0,O93/L93)</f>
        <v/>
      </c>
      <c r="Q93" s="44">
        <f>IF(OR(E93="",F93=""),0,MAX(0,MIN(F93,DATE(Settings!$C$6,2,1))-MAX(E93,Q$5)))</f>
        <v/>
      </c>
      <c r="R93" s="44">
        <f>IF(OR(E93="",F93=""),0,MAX(0,MIN(F93,DATE(Settings!$C$6,3,1))-MAX(E93,R$5)))</f>
        <v/>
      </c>
      <c r="S93" s="44">
        <f>IF(OR(E93="",F93=""),0,MAX(0,MIN(F93,DATE(Settings!$C$6,4,1))-MAX(E93,S$5)))</f>
        <v/>
      </c>
      <c r="T93" s="44">
        <f>IF(OR(E93="",F93=""),0,MAX(0,MIN(F93,DATE(Settings!$C$6,5,1))-MAX(E93,T$5)))</f>
        <v/>
      </c>
      <c r="U93" s="44">
        <f>IF(OR(E93="",F93=""),0,MAX(0,MIN(F93,DATE(Settings!$C$6,6,1))-MAX(E93,U$5)))</f>
        <v/>
      </c>
      <c r="V93" s="44">
        <f>IF(OR(E93="",F93=""),0,MAX(0,MIN(F93,DATE(Settings!$C$6,7,1))-MAX(E93,V$5)))</f>
        <v/>
      </c>
      <c r="W93" s="44">
        <f>IF(OR(E93="",F93=""),0,MAX(0,MIN(F93,DATE(Settings!$C$6,8,1))-MAX(E93,W$5)))</f>
        <v/>
      </c>
      <c r="X93" s="44">
        <f>IF(OR(E93="",F93=""),0,MAX(0,MIN(F93,DATE(Settings!$C$6,9,1))-MAX(E93,X$5)))</f>
        <v/>
      </c>
      <c r="Y93" s="44">
        <f>IF(OR(E93="",F93=""),0,MAX(0,MIN(F93,DATE(Settings!$C$6,10,1))-MAX(E93,Y$5)))</f>
        <v/>
      </c>
      <c r="Z93" s="44">
        <f>IF(OR(E93="",F93=""),0,MAX(0,MIN(F93,DATE(Settings!$C$6,11,1))-MAX(E93,Z$5)))</f>
        <v/>
      </c>
      <c r="AA93" s="44">
        <f>IF(OR(E93="",F93=""),0,MAX(0,MIN(F93,DATE(Settings!$C$6,12,1))-MAX(E93,AA$5)))</f>
        <v/>
      </c>
      <c r="AB93" s="44">
        <f>IF(OR(E93="",F93=""),0,MAX(0,MIN(F93,DATE(Settings!$C$6,13,1))-MAX(E93,AB$5)))</f>
        <v/>
      </c>
      <c r="AC93" s="63">
        <f>IF(N(L93)=0,0,M93/L93)</f>
        <v/>
      </c>
    </row>
    <row r="94" hidden="1">
      <c r="B94" s="14" t="n"/>
      <c r="C94" s="14" t="n"/>
      <c r="D94" s="14" t="n"/>
      <c r="E94" s="18" t="n"/>
      <c r="F94" s="18" t="n"/>
      <c r="G94" s="14" t="n"/>
      <c r="H94" s="60" t="n"/>
      <c r="I94" s="60" t="n"/>
      <c r="J94" s="60" t="n"/>
      <c r="K94" s="60" t="n"/>
      <c r="L94" s="33">
        <f>IF(OR(E94="",F94=""),"",MAX(0,F94-E94))</f>
        <v/>
      </c>
      <c r="M94" s="61">
        <f>IF(OR(E94="",F94=""),"",N(H94)*L94+N(I94)+N(J94))</f>
        <v/>
      </c>
      <c r="N94" s="61">
        <f>IF(OR(E94="",F94=""),"",IF(K94&lt;&gt;"",K94,(N(H94)*L94+N(I94))*IFERROR(VLOOKUP(D94,Settings!$F$11:$G$16,2,FALSE),0)))</f>
        <v/>
      </c>
      <c r="O94" s="62">
        <f>IF(OR(E94="",F94=""),"",M94-N94)</f>
        <v/>
      </c>
      <c r="P94" s="61">
        <f>IF(N(L94)=0,0,O94/L94)</f>
        <v/>
      </c>
      <c r="Q94" s="44">
        <f>IF(OR(E94="",F94=""),0,MAX(0,MIN(F94,DATE(Settings!$C$6,2,1))-MAX(E94,Q$5)))</f>
        <v/>
      </c>
      <c r="R94" s="44">
        <f>IF(OR(E94="",F94=""),0,MAX(0,MIN(F94,DATE(Settings!$C$6,3,1))-MAX(E94,R$5)))</f>
        <v/>
      </c>
      <c r="S94" s="44">
        <f>IF(OR(E94="",F94=""),0,MAX(0,MIN(F94,DATE(Settings!$C$6,4,1))-MAX(E94,S$5)))</f>
        <v/>
      </c>
      <c r="T94" s="44">
        <f>IF(OR(E94="",F94=""),0,MAX(0,MIN(F94,DATE(Settings!$C$6,5,1))-MAX(E94,T$5)))</f>
        <v/>
      </c>
      <c r="U94" s="44">
        <f>IF(OR(E94="",F94=""),0,MAX(0,MIN(F94,DATE(Settings!$C$6,6,1))-MAX(E94,U$5)))</f>
        <v/>
      </c>
      <c r="V94" s="44">
        <f>IF(OR(E94="",F94=""),0,MAX(0,MIN(F94,DATE(Settings!$C$6,7,1))-MAX(E94,V$5)))</f>
        <v/>
      </c>
      <c r="W94" s="44">
        <f>IF(OR(E94="",F94=""),0,MAX(0,MIN(F94,DATE(Settings!$C$6,8,1))-MAX(E94,W$5)))</f>
        <v/>
      </c>
      <c r="X94" s="44">
        <f>IF(OR(E94="",F94=""),0,MAX(0,MIN(F94,DATE(Settings!$C$6,9,1))-MAX(E94,X$5)))</f>
        <v/>
      </c>
      <c r="Y94" s="44">
        <f>IF(OR(E94="",F94=""),0,MAX(0,MIN(F94,DATE(Settings!$C$6,10,1))-MAX(E94,Y$5)))</f>
        <v/>
      </c>
      <c r="Z94" s="44">
        <f>IF(OR(E94="",F94=""),0,MAX(0,MIN(F94,DATE(Settings!$C$6,11,1))-MAX(E94,Z$5)))</f>
        <v/>
      </c>
      <c r="AA94" s="44">
        <f>IF(OR(E94="",F94=""),0,MAX(0,MIN(F94,DATE(Settings!$C$6,12,1))-MAX(E94,AA$5)))</f>
        <v/>
      </c>
      <c r="AB94" s="44">
        <f>IF(OR(E94="",F94=""),0,MAX(0,MIN(F94,DATE(Settings!$C$6,13,1))-MAX(E94,AB$5)))</f>
        <v/>
      </c>
      <c r="AC94" s="63">
        <f>IF(N(L94)=0,0,M94/L94)</f>
        <v/>
      </c>
    </row>
    <row r="95" hidden="1">
      <c r="B95" s="14" t="n"/>
      <c r="C95" s="14" t="n"/>
      <c r="D95" s="14" t="n"/>
      <c r="E95" s="18" t="n"/>
      <c r="F95" s="18" t="n"/>
      <c r="G95" s="14" t="n"/>
      <c r="H95" s="60" t="n"/>
      <c r="I95" s="60" t="n"/>
      <c r="J95" s="60" t="n"/>
      <c r="K95" s="60" t="n"/>
      <c r="L95" s="33">
        <f>IF(OR(E95="",F95=""),"",MAX(0,F95-E95))</f>
        <v/>
      </c>
      <c r="M95" s="61">
        <f>IF(OR(E95="",F95=""),"",N(H95)*L95+N(I95)+N(J95))</f>
        <v/>
      </c>
      <c r="N95" s="61">
        <f>IF(OR(E95="",F95=""),"",IF(K95&lt;&gt;"",K95,(N(H95)*L95+N(I95))*IFERROR(VLOOKUP(D95,Settings!$F$11:$G$16,2,FALSE),0)))</f>
        <v/>
      </c>
      <c r="O95" s="62">
        <f>IF(OR(E95="",F95=""),"",M95-N95)</f>
        <v/>
      </c>
      <c r="P95" s="61">
        <f>IF(N(L95)=0,0,O95/L95)</f>
        <v/>
      </c>
      <c r="Q95" s="44">
        <f>IF(OR(E95="",F95=""),0,MAX(0,MIN(F95,DATE(Settings!$C$6,2,1))-MAX(E95,Q$5)))</f>
        <v/>
      </c>
      <c r="R95" s="44">
        <f>IF(OR(E95="",F95=""),0,MAX(0,MIN(F95,DATE(Settings!$C$6,3,1))-MAX(E95,R$5)))</f>
        <v/>
      </c>
      <c r="S95" s="44">
        <f>IF(OR(E95="",F95=""),0,MAX(0,MIN(F95,DATE(Settings!$C$6,4,1))-MAX(E95,S$5)))</f>
        <v/>
      </c>
      <c r="T95" s="44">
        <f>IF(OR(E95="",F95=""),0,MAX(0,MIN(F95,DATE(Settings!$C$6,5,1))-MAX(E95,T$5)))</f>
        <v/>
      </c>
      <c r="U95" s="44">
        <f>IF(OR(E95="",F95=""),0,MAX(0,MIN(F95,DATE(Settings!$C$6,6,1))-MAX(E95,U$5)))</f>
        <v/>
      </c>
      <c r="V95" s="44">
        <f>IF(OR(E95="",F95=""),0,MAX(0,MIN(F95,DATE(Settings!$C$6,7,1))-MAX(E95,V$5)))</f>
        <v/>
      </c>
      <c r="W95" s="44">
        <f>IF(OR(E95="",F95=""),0,MAX(0,MIN(F95,DATE(Settings!$C$6,8,1))-MAX(E95,W$5)))</f>
        <v/>
      </c>
      <c r="X95" s="44">
        <f>IF(OR(E95="",F95=""),0,MAX(0,MIN(F95,DATE(Settings!$C$6,9,1))-MAX(E95,X$5)))</f>
        <v/>
      </c>
      <c r="Y95" s="44">
        <f>IF(OR(E95="",F95=""),0,MAX(0,MIN(F95,DATE(Settings!$C$6,10,1))-MAX(E95,Y$5)))</f>
        <v/>
      </c>
      <c r="Z95" s="44">
        <f>IF(OR(E95="",F95=""),0,MAX(0,MIN(F95,DATE(Settings!$C$6,11,1))-MAX(E95,Z$5)))</f>
        <v/>
      </c>
      <c r="AA95" s="44">
        <f>IF(OR(E95="",F95=""),0,MAX(0,MIN(F95,DATE(Settings!$C$6,12,1))-MAX(E95,AA$5)))</f>
        <v/>
      </c>
      <c r="AB95" s="44">
        <f>IF(OR(E95="",F95=""),0,MAX(0,MIN(F95,DATE(Settings!$C$6,13,1))-MAX(E95,AB$5)))</f>
        <v/>
      </c>
      <c r="AC95" s="63">
        <f>IF(N(L95)=0,0,M95/L95)</f>
        <v/>
      </c>
    </row>
    <row r="96" hidden="1">
      <c r="B96" s="14" t="n"/>
      <c r="C96" s="14" t="n"/>
      <c r="D96" s="14" t="n"/>
      <c r="E96" s="18" t="n"/>
      <c r="F96" s="18" t="n"/>
      <c r="G96" s="14" t="n"/>
      <c r="H96" s="60" t="n"/>
      <c r="I96" s="60" t="n"/>
      <c r="J96" s="60" t="n"/>
      <c r="K96" s="60" t="n"/>
      <c r="L96" s="33">
        <f>IF(OR(E96="",F96=""),"",MAX(0,F96-E96))</f>
        <v/>
      </c>
      <c r="M96" s="61">
        <f>IF(OR(E96="",F96=""),"",N(H96)*L96+N(I96)+N(J96))</f>
        <v/>
      </c>
      <c r="N96" s="61">
        <f>IF(OR(E96="",F96=""),"",IF(K96&lt;&gt;"",K96,(N(H96)*L96+N(I96))*IFERROR(VLOOKUP(D96,Settings!$F$11:$G$16,2,FALSE),0)))</f>
        <v/>
      </c>
      <c r="O96" s="62">
        <f>IF(OR(E96="",F96=""),"",M96-N96)</f>
        <v/>
      </c>
      <c r="P96" s="61">
        <f>IF(N(L96)=0,0,O96/L96)</f>
        <v/>
      </c>
      <c r="Q96" s="44">
        <f>IF(OR(E96="",F96=""),0,MAX(0,MIN(F96,DATE(Settings!$C$6,2,1))-MAX(E96,Q$5)))</f>
        <v/>
      </c>
      <c r="R96" s="44">
        <f>IF(OR(E96="",F96=""),0,MAX(0,MIN(F96,DATE(Settings!$C$6,3,1))-MAX(E96,R$5)))</f>
        <v/>
      </c>
      <c r="S96" s="44">
        <f>IF(OR(E96="",F96=""),0,MAX(0,MIN(F96,DATE(Settings!$C$6,4,1))-MAX(E96,S$5)))</f>
        <v/>
      </c>
      <c r="T96" s="44">
        <f>IF(OR(E96="",F96=""),0,MAX(0,MIN(F96,DATE(Settings!$C$6,5,1))-MAX(E96,T$5)))</f>
        <v/>
      </c>
      <c r="U96" s="44">
        <f>IF(OR(E96="",F96=""),0,MAX(0,MIN(F96,DATE(Settings!$C$6,6,1))-MAX(E96,U$5)))</f>
        <v/>
      </c>
      <c r="V96" s="44">
        <f>IF(OR(E96="",F96=""),0,MAX(0,MIN(F96,DATE(Settings!$C$6,7,1))-MAX(E96,V$5)))</f>
        <v/>
      </c>
      <c r="W96" s="44">
        <f>IF(OR(E96="",F96=""),0,MAX(0,MIN(F96,DATE(Settings!$C$6,8,1))-MAX(E96,W$5)))</f>
        <v/>
      </c>
      <c r="X96" s="44">
        <f>IF(OR(E96="",F96=""),0,MAX(0,MIN(F96,DATE(Settings!$C$6,9,1))-MAX(E96,X$5)))</f>
        <v/>
      </c>
      <c r="Y96" s="44">
        <f>IF(OR(E96="",F96=""),0,MAX(0,MIN(F96,DATE(Settings!$C$6,10,1))-MAX(E96,Y$5)))</f>
        <v/>
      </c>
      <c r="Z96" s="44">
        <f>IF(OR(E96="",F96=""),0,MAX(0,MIN(F96,DATE(Settings!$C$6,11,1))-MAX(E96,Z$5)))</f>
        <v/>
      </c>
      <c r="AA96" s="44">
        <f>IF(OR(E96="",F96=""),0,MAX(0,MIN(F96,DATE(Settings!$C$6,12,1))-MAX(E96,AA$5)))</f>
        <v/>
      </c>
      <c r="AB96" s="44">
        <f>IF(OR(E96="",F96=""),0,MAX(0,MIN(F96,DATE(Settings!$C$6,13,1))-MAX(E96,AB$5)))</f>
        <v/>
      </c>
      <c r="AC96" s="63">
        <f>IF(N(L96)=0,0,M96/L96)</f>
        <v/>
      </c>
    </row>
    <row r="97" hidden="1">
      <c r="B97" s="14" t="n"/>
      <c r="C97" s="14" t="n"/>
      <c r="D97" s="14" t="n"/>
      <c r="E97" s="18" t="n"/>
      <c r="F97" s="18" t="n"/>
      <c r="G97" s="14" t="n"/>
      <c r="H97" s="60" t="n"/>
      <c r="I97" s="60" t="n"/>
      <c r="J97" s="60" t="n"/>
      <c r="K97" s="60" t="n"/>
      <c r="L97" s="33">
        <f>IF(OR(E97="",F97=""),"",MAX(0,F97-E97))</f>
        <v/>
      </c>
      <c r="M97" s="61">
        <f>IF(OR(E97="",F97=""),"",N(H97)*L97+N(I97)+N(J97))</f>
        <v/>
      </c>
      <c r="N97" s="61">
        <f>IF(OR(E97="",F97=""),"",IF(K97&lt;&gt;"",K97,(N(H97)*L97+N(I97))*IFERROR(VLOOKUP(D97,Settings!$F$11:$G$16,2,FALSE),0)))</f>
        <v/>
      </c>
      <c r="O97" s="62">
        <f>IF(OR(E97="",F97=""),"",M97-N97)</f>
        <v/>
      </c>
      <c r="P97" s="61">
        <f>IF(N(L97)=0,0,O97/L97)</f>
        <v/>
      </c>
      <c r="Q97" s="44">
        <f>IF(OR(E97="",F97=""),0,MAX(0,MIN(F97,DATE(Settings!$C$6,2,1))-MAX(E97,Q$5)))</f>
        <v/>
      </c>
      <c r="R97" s="44">
        <f>IF(OR(E97="",F97=""),0,MAX(0,MIN(F97,DATE(Settings!$C$6,3,1))-MAX(E97,R$5)))</f>
        <v/>
      </c>
      <c r="S97" s="44">
        <f>IF(OR(E97="",F97=""),0,MAX(0,MIN(F97,DATE(Settings!$C$6,4,1))-MAX(E97,S$5)))</f>
        <v/>
      </c>
      <c r="T97" s="44">
        <f>IF(OR(E97="",F97=""),0,MAX(0,MIN(F97,DATE(Settings!$C$6,5,1))-MAX(E97,T$5)))</f>
        <v/>
      </c>
      <c r="U97" s="44">
        <f>IF(OR(E97="",F97=""),0,MAX(0,MIN(F97,DATE(Settings!$C$6,6,1))-MAX(E97,U$5)))</f>
        <v/>
      </c>
      <c r="V97" s="44">
        <f>IF(OR(E97="",F97=""),0,MAX(0,MIN(F97,DATE(Settings!$C$6,7,1))-MAX(E97,V$5)))</f>
        <v/>
      </c>
      <c r="W97" s="44">
        <f>IF(OR(E97="",F97=""),0,MAX(0,MIN(F97,DATE(Settings!$C$6,8,1))-MAX(E97,W$5)))</f>
        <v/>
      </c>
      <c r="X97" s="44">
        <f>IF(OR(E97="",F97=""),0,MAX(0,MIN(F97,DATE(Settings!$C$6,9,1))-MAX(E97,X$5)))</f>
        <v/>
      </c>
      <c r="Y97" s="44">
        <f>IF(OR(E97="",F97=""),0,MAX(0,MIN(F97,DATE(Settings!$C$6,10,1))-MAX(E97,Y$5)))</f>
        <v/>
      </c>
      <c r="Z97" s="44">
        <f>IF(OR(E97="",F97=""),0,MAX(0,MIN(F97,DATE(Settings!$C$6,11,1))-MAX(E97,Z$5)))</f>
        <v/>
      </c>
      <c r="AA97" s="44">
        <f>IF(OR(E97="",F97=""),0,MAX(0,MIN(F97,DATE(Settings!$C$6,12,1))-MAX(E97,AA$5)))</f>
        <v/>
      </c>
      <c r="AB97" s="44">
        <f>IF(OR(E97="",F97=""),0,MAX(0,MIN(F97,DATE(Settings!$C$6,13,1))-MAX(E97,AB$5)))</f>
        <v/>
      </c>
      <c r="AC97" s="63">
        <f>IF(N(L97)=0,0,M97/L97)</f>
        <v/>
      </c>
    </row>
    <row r="98" hidden="1">
      <c r="B98" s="14" t="n"/>
      <c r="C98" s="14" t="n"/>
      <c r="D98" s="14" t="n"/>
      <c r="E98" s="18" t="n"/>
      <c r="F98" s="18" t="n"/>
      <c r="G98" s="14" t="n"/>
      <c r="H98" s="60" t="n"/>
      <c r="I98" s="60" t="n"/>
      <c r="J98" s="60" t="n"/>
      <c r="K98" s="60" t="n"/>
      <c r="L98" s="33">
        <f>IF(OR(E98="",F98=""),"",MAX(0,F98-E98))</f>
        <v/>
      </c>
      <c r="M98" s="61">
        <f>IF(OR(E98="",F98=""),"",N(H98)*L98+N(I98)+N(J98))</f>
        <v/>
      </c>
      <c r="N98" s="61">
        <f>IF(OR(E98="",F98=""),"",IF(K98&lt;&gt;"",K98,(N(H98)*L98+N(I98))*IFERROR(VLOOKUP(D98,Settings!$F$11:$G$16,2,FALSE),0)))</f>
        <v/>
      </c>
      <c r="O98" s="62">
        <f>IF(OR(E98="",F98=""),"",M98-N98)</f>
        <v/>
      </c>
      <c r="P98" s="61">
        <f>IF(N(L98)=0,0,O98/L98)</f>
        <v/>
      </c>
      <c r="Q98" s="44">
        <f>IF(OR(E98="",F98=""),0,MAX(0,MIN(F98,DATE(Settings!$C$6,2,1))-MAX(E98,Q$5)))</f>
        <v/>
      </c>
      <c r="R98" s="44">
        <f>IF(OR(E98="",F98=""),0,MAX(0,MIN(F98,DATE(Settings!$C$6,3,1))-MAX(E98,R$5)))</f>
        <v/>
      </c>
      <c r="S98" s="44">
        <f>IF(OR(E98="",F98=""),0,MAX(0,MIN(F98,DATE(Settings!$C$6,4,1))-MAX(E98,S$5)))</f>
        <v/>
      </c>
      <c r="T98" s="44">
        <f>IF(OR(E98="",F98=""),0,MAX(0,MIN(F98,DATE(Settings!$C$6,5,1))-MAX(E98,T$5)))</f>
        <v/>
      </c>
      <c r="U98" s="44">
        <f>IF(OR(E98="",F98=""),0,MAX(0,MIN(F98,DATE(Settings!$C$6,6,1))-MAX(E98,U$5)))</f>
        <v/>
      </c>
      <c r="V98" s="44">
        <f>IF(OR(E98="",F98=""),0,MAX(0,MIN(F98,DATE(Settings!$C$6,7,1))-MAX(E98,V$5)))</f>
        <v/>
      </c>
      <c r="W98" s="44">
        <f>IF(OR(E98="",F98=""),0,MAX(0,MIN(F98,DATE(Settings!$C$6,8,1))-MAX(E98,W$5)))</f>
        <v/>
      </c>
      <c r="X98" s="44">
        <f>IF(OR(E98="",F98=""),0,MAX(0,MIN(F98,DATE(Settings!$C$6,9,1))-MAX(E98,X$5)))</f>
        <v/>
      </c>
      <c r="Y98" s="44">
        <f>IF(OR(E98="",F98=""),0,MAX(0,MIN(F98,DATE(Settings!$C$6,10,1))-MAX(E98,Y$5)))</f>
        <v/>
      </c>
      <c r="Z98" s="44">
        <f>IF(OR(E98="",F98=""),0,MAX(0,MIN(F98,DATE(Settings!$C$6,11,1))-MAX(E98,Z$5)))</f>
        <v/>
      </c>
      <c r="AA98" s="44">
        <f>IF(OR(E98="",F98=""),0,MAX(0,MIN(F98,DATE(Settings!$C$6,12,1))-MAX(E98,AA$5)))</f>
        <v/>
      </c>
      <c r="AB98" s="44">
        <f>IF(OR(E98="",F98=""),0,MAX(0,MIN(F98,DATE(Settings!$C$6,13,1))-MAX(E98,AB$5)))</f>
        <v/>
      </c>
      <c r="AC98" s="63">
        <f>IF(N(L98)=0,0,M98/L98)</f>
        <v/>
      </c>
    </row>
    <row r="99" hidden="1">
      <c r="B99" s="14" t="n"/>
      <c r="C99" s="14" t="n"/>
      <c r="D99" s="14" t="n"/>
      <c r="E99" s="18" t="n"/>
      <c r="F99" s="18" t="n"/>
      <c r="G99" s="14" t="n"/>
      <c r="H99" s="60" t="n"/>
      <c r="I99" s="60" t="n"/>
      <c r="J99" s="60" t="n"/>
      <c r="K99" s="60" t="n"/>
      <c r="L99" s="33">
        <f>IF(OR(E99="",F99=""),"",MAX(0,F99-E99))</f>
        <v/>
      </c>
      <c r="M99" s="61">
        <f>IF(OR(E99="",F99=""),"",N(H99)*L99+N(I99)+N(J99))</f>
        <v/>
      </c>
      <c r="N99" s="61">
        <f>IF(OR(E99="",F99=""),"",IF(K99&lt;&gt;"",K99,(N(H99)*L99+N(I99))*IFERROR(VLOOKUP(D99,Settings!$F$11:$G$16,2,FALSE),0)))</f>
        <v/>
      </c>
      <c r="O99" s="62">
        <f>IF(OR(E99="",F99=""),"",M99-N99)</f>
        <v/>
      </c>
      <c r="P99" s="61">
        <f>IF(N(L99)=0,0,O99/L99)</f>
        <v/>
      </c>
      <c r="Q99" s="44">
        <f>IF(OR(E99="",F99=""),0,MAX(0,MIN(F99,DATE(Settings!$C$6,2,1))-MAX(E99,Q$5)))</f>
        <v/>
      </c>
      <c r="R99" s="44">
        <f>IF(OR(E99="",F99=""),0,MAX(0,MIN(F99,DATE(Settings!$C$6,3,1))-MAX(E99,R$5)))</f>
        <v/>
      </c>
      <c r="S99" s="44">
        <f>IF(OR(E99="",F99=""),0,MAX(0,MIN(F99,DATE(Settings!$C$6,4,1))-MAX(E99,S$5)))</f>
        <v/>
      </c>
      <c r="T99" s="44">
        <f>IF(OR(E99="",F99=""),0,MAX(0,MIN(F99,DATE(Settings!$C$6,5,1))-MAX(E99,T$5)))</f>
        <v/>
      </c>
      <c r="U99" s="44">
        <f>IF(OR(E99="",F99=""),0,MAX(0,MIN(F99,DATE(Settings!$C$6,6,1))-MAX(E99,U$5)))</f>
        <v/>
      </c>
      <c r="V99" s="44">
        <f>IF(OR(E99="",F99=""),0,MAX(0,MIN(F99,DATE(Settings!$C$6,7,1))-MAX(E99,V$5)))</f>
        <v/>
      </c>
      <c r="W99" s="44">
        <f>IF(OR(E99="",F99=""),0,MAX(0,MIN(F99,DATE(Settings!$C$6,8,1))-MAX(E99,W$5)))</f>
        <v/>
      </c>
      <c r="X99" s="44">
        <f>IF(OR(E99="",F99=""),0,MAX(0,MIN(F99,DATE(Settings!$C$6,9,1))-MAX(E99,X$5)))</f>
        <v/>
      </c>
      <c r="Y99" s="44">
        <f>IF(OR(E99="",F99=""),0,MAX(0,MIN(F99,DATE(Settings!$C$6,10,1))-MAX(E99,Y$5)))</f>
        <v/>
      </c>
      <c r="Z99" s="44">
        <f>IF(OR(E99="",F99=""),0,MAX(0,MIN(F99,DATE(Settings!$C$6,11,1))-MAX(E99,Z$5)))</f>
        <v/>
      </c>
      <c r="AA99" s="44">
        <f>IF(OR(E99="",F99=""),0,MAX(0,MIN(F99,DATE(Settings!$C$6,12,1))-MAX(E99,AA$5)))</f>
        <v/>
      </c>
      <c r="AB99" s="44">
        <f>IF(OR(E99="",F99=""),0,MAX(0,MIN(F99,DATE(Settings!$C$6,13,1))-MAX(E99,AB$5)))</f>
        <v/>
      </c>
      <c r="AC99" s="63">
        <f>IF(N(L99)=0,0,M99/L99)</f>
        <v/>
      </c>
    </row>
    <row r="100" hidden="1">
      <c r="B100" s="14" t="n"/>
      <c r="C100" s="14" t="n"/>
      <c r="D100" s="14" t="n"/>
      <c r="E100" s="18" t="n"/>
      <c r="F100" s="18" t="n"/>
      <c r="G100" s="14" t="n"/>
      <c r="H100" s="60" t="n"/>
      <c r="I100" s="60" t="n"/>
      <c r="J100" s="60" t="n"/>
      <c r="K100" s="60" t="n"/>
      <c r="L100" s="33">
        <f>IF(OR(E100="",F100=""),"",MAX(0,F100-E100))</f>
        <v/>
      </c>
      <c r="M100" s="61">
        <f>IF(OR(E100="",F100=""),"",N(H100)*L100+N(I100)+N(J100))</f>
        <v/>
      </c>
      <c r="N100" s="61">
        <f>IF(OR(E100="",F100=""),"",IF(K100&lt;&gt;"",K100,(N(H100)*L100+N(I100))*IFERROR(VLOOKUP(D100,Settings!$F$11:$G$16,2,FALSE),0)))</f>
        <v/>
      </c>
      <c r="O100" s="62">
        <f>IF(OR(E100="",F100=""),"",M100-N100)</f>
        <v/>
      </c>
      <c r="P100" s="61">
        <f>IF(N(L100)=0,0,O100/L100)</f>
        <v/>
      </c>
      <c r="Q100" s="44">
        <f>IF(OR(E100="",F100=""),0,MAX(0,MIN(F100,DATE(Settings!$C$6,2,1))-MAX(E100,Q$5)))</f>
        <v/>
      </c>
      <c r="R100" s="44">
        <f>IF(OR(E100="",F100=""),0,MAX(0,MIN(F100,DATE(Settings!$C$6,3,1))-MAX(E100,R$5)))</f>
        <v/>
      </c>
      <c r="S100" s="44">
        <f>IF(OR(E100="",F100=""),0,MAX(0,MIN(F100,DATE(Settings!$C$6,4,1))-MAX(E100,S$5)))</f>
        <v/>
      </c>
      <c r="T100" s="44">
        <f>IF(OR(E100="",F100=""),0,MAX(0,MIN(F100,DATE(Settings!$C$6,5,1))-MAX(E100,T$5)))</f>
        <v/>
      </c>
      <c r="U100" s="44">
        <f>IF(OR(E100="",F100=""),0,MAX(0,MIN(F100,DATE(Settings!$C$6,6,1))-MAX(E100,U$5)))</f>
        <v/>
      </c>
      <c r="V100" s="44">
        <f>IF(OR(E100="",F100=""),0,MAX(0,MIN(F100,DATE(Settings!$C$6,7,1))-MAX(E100,V$5)))</f>
        <v/>
      </c>
      <c r="W100" s="44">
        <f>IF(OR(E100="",F100=""),0,MAX(0,MIN(F100,DATE(Settings!$C$6,8,1))-MAX(E100,W$5)))</f>
        <v/>
      </c>
      <c r="X100" s="44">
        <f>IF(OR(E100="",F100=""),0,MAX(0,MIN(F100,DATE(Settings!$C$6,9,1))-MAX(E100,X$5)))</f>
        <v/>
      </c>
      <c r="Y100" s="44">
        <f>IF(OR(E100="",F100=""),0,MAX(0,MIN(F100,DATE(Settings!$C$6,10,1))-MAX(E100,Y$5)))</f>
        <v/>
      </c>
      <c r="Z100" s="44">
        <f>IF(OR(E100="",F100=""),0,MAX(0,MIN(F100,DATE(Settings!$C$6,11,1))-MAX(E100,Z$5)))</f>
        <v/>
      </c>
      <c r="AA100" s="44">
        <f>IF(OR(E100="",F100=""),0,MAX(0,MIN(F100,DATE(Settings!$C$6,12,1))-MAX(E100,AA$5)))</f>
        <v/>
      </c>
      <c r="AB100" s="44">
        <f>IF(OR(E100="",F100=""),0,MAX(0,MIN(F100,DATE(Settings!$C$6,13,1))-MAX(E100,AB$5)))</f>
        <v/>
      </c>
      <c r="AC100" s="63">
        <f>IF(N(L100)=0,0,M100/L100)</f>
        <v/>
      </c>
    </row>
    <row r="101" hidden="1">
      <c r="B101" s="14" t="n"/>
      <c r="C101" s="14" t="n"/>
      <c r="D101" s="14" t="n"/>
      <c r="E101" s="18" t="n"/>
      <c r="F101" s="18" t="n"/>
      <c r="G101" s="14" t="n"/>
      <c r="H101" s="60" t="n"/>
      <c r="I101" s="60" t="n"/>
      <c r="J101" s="60" t="n"/>
      <c r="K101" s="60" t="n"/>
      <c r="L101" s="33">
        <f>IF(OR(E101="",F101=""),"",MAX(0,F101-E101))</f>
        <v/>
      </c>
      <c r="M101" s="61">
        <f>IF(OR(E101="",F101=""),"",N(H101)*L101+N(I101)+N(J101))</f>
        <v/>
      </c>
      <c r="N101" s="61">
        <f>IF(OR(E101="",F101=""),"",IF(K101&lt;&gt;"",K101,(N(H101)*L101+N(I101))*IFERROR(VLOOKUP(D101,Settings!$F$11:$G$16,2,FALSE),0)))</f>
        <v/>
      </c>
      <c r="O101" s="62">
        <f>IF(OR(E101="",F101=""),"",M101-N101)</f>
        <v/>
      </c>
      <c r="P101" s="61">
        <f>IF(N(L101)=0,0,O101/L101)</f>
        <v/>
      </c>
      <c r="Q101" s="44">
        <f>IF(OR(E101="",F101=""),0,MAX(0,MIN(F101,DATE(Settings!$C$6,2,1))-MAX(E101,Q$5)))</f>
        <v/>
      </c>
      <c r="R101" s="44">
        <f>IF(OR(E101="",F101=""),0,MAX(0,MIN(F101,DATE(Settings!$C$6,3,1))-MAX(E101,R$5)))</f>
        <v/>
      </c>
      <c r="S101" s="44">
        <f>IF(OR(E101="",F101=""),0,MAX(0,MIN(F101,DATE(Settings!$C$6,4,1))-MAX(E101,S$5)))</f>
        <v/>
      </c>
      <c r="T101" s="44">
        <f>IF(OR(E101="",F101=""),0,MAX(0,MIN(F101,DATE(Settings!$C$6,5,1))-MAX(E101,T$5)))</f>
        <v/>
      </c>
      <c r="U101" s="44">
        <f>IF(OR(E101="",F101=""),0,MAX(0,MIN(F101,DATE(Settings!$C$6,6,1))-MAX(E101,U$5)))</f>
        <v/>
      </c>
      <c r="V101" s="44">
        <f>IF(OR(E101="",F101=""),0,MAX(0,MIN(F101,DATE(Settings!$C$6,7,1))-MAX(E101,V$5)))</f>
        <v/>
      </c>
      <c r="W101" s="44">
        <f>IF(OR(E101="",F101=""),0,MAX(0,MIN(F101,DATE(Settings!$C$6,8,1))-MAX(E101,W$5)))</f>
        <v/>
      </c>
      <c r="X101" s="44">
        <f>IF(OR(E101="",F101=""),0,MAX(0,MIN(F101,DATE(Settings!$C$6,9,1))-MAX(E101,X$5)))</f>
        <v/>
      </c>
      <c r="Y101" s="44">
        <f>IF(OR(E101="",F101=""),0,MAX(0,MIN(F101,DATE(Settings!$C$6,10,1))-MAX(E101,Y$5)))</f>
        <v/>
      </c>
      <c r="Z101" s="44">
        <f>IF(OR(E101="",F101=""),0,MAX(0,MIN(F101,DATE(Settings!$C$6,11,1))-MAX(E101,Z$5)))</f>
        <v/>
      </c>
      <c r="AA101" s="44">
        <f>IF(OR(E101="",F101=""),0,MAX(0,MIN(F101,DATE(Settings!$C$6,12,1))-MAX(E101,AA$5)))</f>
        <v/>
      </c>
      <c r="AB101" s="44">
        <f>IF(OR(E101="",F101=""),0,MAX(0,MIN(F101,DATE(Settings!$C$6,13,1))-MAX(E101,AB$5)))</f>
        <v/>
      </c>
      <c r="AC101" s="63">
        <f>IF(N(L101)=0,0,M101/L101)</f>
        <v/>
      </c>
    </row>
    <row r="102" hidden="1">
      <c r="B102" s="14" t="n"/>
      <c r="C102" s="14" t="n"/>
      <c r="D102" s="14" t="n"/>
      <c r="E102" s="18" t="n"/>
      <c r="F102" s="18" t="n"/>
      <c r="G102" s="14" t="n"/>
      <c r="H102" s="60" t="n"/>
      <c r="I102" s="60" t="n"/>
      <c r="J102" s="60" t="n"/>
      <c r="K102" s="60" t="n"/>
      <c r="L102" s="33">
        <f>IF(OR(E102="",F102=""),"",MAX(0,F102-E102))</f>
        <v/>
      </c>
      <c r="M102" s="61">
        <f>IF(OR(E102="",F102=""),"",N(H102)*L102+N(I102)+N(J102))</f>
        <v/>
      </c>
      <c r="N102" s="61">
        <f>IF(OR(E102="",F102=""),"",IF(K102&lt;&gt;"",K102,(N(H102)*L102+N(I102))*IFERROR(VLOOKUP(D102,Settings!$F$11:$G$16,2,FALSE),0)))</f>
        <v/>
      </c>
      <c r="O102" s="62">
        <f>IF(OR(E102="",F102=""),"",M102-N102)</f>
        <v/>
      </c>
      <c r="P102" s="61">
        <f>IF(N(L102)=0,0,O102/L102)</f>
        <v/>
      </c>
      <c r="Q102" s="44">
        <f>IF(OR(E102="",F102=""),0,MAX(0,MIN(F102,DATE(Settings!$C$6,2,1))-MAX(E102,Q$5)))</f>
        <v/>
      </c>
      <c r="R102" s="44">
        <f>IF(OR(E102="",F102=""),0,MAX(0,MIN(F102,DATE(Settings!$C$6,3,1))-MAX(E102,R$5)))</f>
        <v/>
      </c>
      <c r="S102" s="44">
        <f>IF(OR(E102="",F102=""),0,MAX(0,MIN(F102,DATE(Settings!$C$6,4,1))-MAX(E102,S$5)))</f>
        <v/>
      </c>
      <c r="T102" s="44">
        <f>IF(OR(E102="",F102=""),0,MAX(0,MIN(F102,DATE(Settings!$C$6,5,1))-MAX(E102,T$5)))</f>
        <v/>
      </c>
      <c r="U102" s="44">
        <f>IF(OR(E102="",F102=""),0,MAX(0,MIN(F102,DATE(Settings!$C$6,6,1))-MAX(E102,U$5)))</f>
        <v/>
      </c>
      <c r="V102" s="44">
        <f>IF(OR(E102="",F102=""),0,MAX(0,MIN(F102,DATE(Settings!$C$6,7,1))-MAX(E102,V$5)))</f>
        <v/>
      </c>
      <c r="W102" s="44">
        <f>IF(OR(E102="",F102=""),0,MAX(0,MIN(F102,DATE(Settings!$C$6,8,1))-MAX(E102,W$5)))</f>
        <v/>
      </c>
      <c r="X102" s="44">
        <f>IF(OR(E102="",F102=""),0,MAX(0,MIN(F102,DATE(Settings!$C$6,9,1))-MAX(E102,X$5)))</f>
        <v/>
      </c>
      <c r="Y102" s="44">
        <f>IF(OR(E102="",F102=""),0,MAX(0,MIN(F102,DATE(Settings!$C$6,10,1))-MAX(E102,Y$5)))</f>
        <v/>
      </c>
      <c r="Z102" s="44">
        <f>IF(OR(E102="",F102=""),0,MAX(0,MIN(F102,DATE(Settings!$C$6,11,1))-MAX(E102,Z$5)))</f>
        <v/>
      </c>
      <c r="AA102" s="44">
        <f>IF(OR(E102="",F102=""),0,MAX(0,MIN(F102,DATE(Settings!$C$6,12,1))-MAX(E102,AA$5)))</f>
        <v/>
      </c>
      <c r="AB102" s="44">
        <f>IF(OR(E102="",F102=""),0,MAX(0,MIN(F102,DATE(Settings!$C$6,13,1))-MAX(E102,AB$5)))</f>
        <v/>
      </c>
      <c r="AC102" s="63">
        <f>IF(N(L102)=0,0,M102/L102)</f>
        <v/>
      </c>
    </row>
    <row r="103" hidden="1">
      <c r="B103" s="14" t="n"/>
      <c r="C103" s="14" t="n"/>
      <c r="D103" s="14" t="n"/>
      <c r="E103" s="18" t="n"/>
      <c r="F103" s="18" t="n"/>
      <c r="G103" s="14" t="n"/>
      <c r="H103" s="60" t="n"/>
      <c r="I103" s="60" t="n"/>
      <c r="J103" s="60" t="n"/>
      <c r="K103" s="60" t="n"/>
      <c r="L103" s="33">
        <f>IF(OR(E103="",F103=""),"",MAX(0,F103-E103))</f>
        <v/>
      </c>
      <c r="M103" s="61">
        <f>IF(OR(E103="",F103=""),"",N(H103)*L103+N(I103)+N(J103))</f>
        <v/>
      </c>
      <c r="N103" s="61">
        <f>IF(OR(E103="",F103=""),"",IF(K103&lt;&gt;"",K103,(N(H103)*L103+N(I103))*IFERROR(VLOOKUP(D103,Settings!$F$11:$G$16,2,FALSE),0)))</f>
        <v/>
      </c>
      <c r="O103" s="62">
        <f>IF(OR(E103="",F103=""),"",M103-N103)</f>
        <v/>
      </c>
      <c r="P103" s="61">
        <f>IF(N(L103)=0,0,O103/L103)</f>
        <v/>
      </c>
      <c r="Q103" s="44">
        <f>IF(OR(E103="",F103=""),0,MAX(0,MIN(F103,DATE(Settings!$C$6,2,1))-MAX(E103,Q$5)))</f>
        <v/>
      </c>
      <c r="R103" s="44">
        <f>IF(OR(E103="",F103=""),0,MAX(0,MIN(F103,DATE(Settings!$C$6,3,1))-MAX(E103,R$5)))</f>
        <v/>
      </c>
      <c r="S103" s="44">
        <f>IF(OR(E103="",F103=""),0,MAX(0,MIN(F103,DATE(Settings!$C$6,4,1))-MAX(E103,S$5)))</f>
        <v/>
      </c>
      <c r="T103" s="44">
        <f>IF(OR(E103="",F103=""),0,MAX(0,MIN(F103,DATE(Settings!$C$6,5,1))-MAX(E103,T$5)))</f>
        <v/>
      </c>
      <c r="U103" s="44">
        <f>IF(OR(E103="",F103=""),0,MAX(0,MIN(F103,DATE(Settings!$C$6,6,1))-MAX(E103,U$5)))</f>
        <v/>
      </c>
      <c r="V103" s="44">
        <f>IF(OR(E103="",F103=""),0,MAX(0,MIN(F103,DATE(Settings!$C$6,7,1))-MAX(E103,V$5)))</f>
        <v/>
      </c>
      <c r="W103" s="44">
        <f>IF(OR(E103="",F103=""),0,MAX(0,MIN(F103,DATE(Settings!$C$6,8,1))-MAX(E103,W$5)))</f>
        <v/>
      </c>
      <c r="X103" s="44">
        <f>IF(OR(E103="",F103=""),0,MAX(0,MIN(F103,DATE(Settings!$C$6,9,1))-MAX(E103,X$5)))</f>
        <v/>
      </c>
      <c r="Y103" s="44">
        <f>IF(OR(E103="",F103=""),0,MAX(0,MIN(F103,DATE(Settings!$C$6,10,1))-MAX(E103,Y$5)))</f>
        <v/>
      </c>
      <c r="Z103" s="44">
        <f>IF(OR(E103="",F103=""),0,MAX(0,MIN(F103,DATE(Settings!$C$6,11,1))-MAX(E103,Z$5)))</f>
        <v/>
      </c>
      <c r="AA103" s="44">
        <f>IF(OR(E103="",F103=""),0,MAX(0,MIN(F103,DATE(Settings!$C$6,12,1))-MAX(E103,AA$5)))</f>
        <v/>
      </c>
      <c r="AB103" s="44">
        <f>IF(OR(E103="",F103=""),0,MAX(0,MIN(F103,DATE(Settings!$C$6,13,1))-MAX(E103,AB$5)))</f>
        <v/>
      </c>
      <c r="AC103" s="63">
        <f>IF(N(L103)=0,0,M103/L103)</f>
        <v/>
      </c>
    </row>
    <row r="104" hidden="1">
      <c r="B104" s="14" t="n"/>
      <c r="C104" s="14" t="n"/>
      <c r="D104" s="14" t="n"/>
      <c r="E104" s="18" t="n"/>
      <c r="F104" s="18" t="n"/>
      <c r="G104" s="14" t="n"/>
      <c r="H104" s="60" t="n"/>
      <c r="I104" s="60" t="n"/>
      <c r="J104" s="60" t="n"/>
      <c r="K104" s="60" t="n"/>
      <c r="L104" s="33">
        <f>IF(OR(E104="",F104=""),"",MAX(0,F104-E104))</f>
        <v/>
      </c>
      <c r="M104" s="61">
        <f>IF(OR(E104="",F104=""),"",N(H104)*L104+N(I104)+N(J104))</f>
        <v/>
      </c>
      <c r="N104" s="61">
        <f>IF(OR(E104="",F104=""),"",IF(K104&lt;&gt;"",K104,(N(H104)*L104+N(I104))*IFERROR(VLOOKUP(D104,Settings!$F$11:$G$16,2,FALSE),0)))</f>
        <v/>
      </c>
      <c r="O104" s="62">
        <f>IF(OR(E104="",F104=""),"",M104-N104)</f>
        <v/>
      </c>
      <c r="P104" s="61">
        <f>IF(N(L104)=0,0,O104/L104)</f>
        <v/>
      </c>
      <c r="Q104" s="44">
        <f>IF(OR(E104="",F104=""),0,MAX(0,MIN(F104,DATE(Settings!$C$6,2,1))-MAX(E104,Q$5)))</f>
        <v/>
      </c>
      <c r="R104" s="44">
        <f>IF(OR(E104="",F104=""),0,MAX(0,MIN(F104,DATE(Settings!$C$6,3,1))-MAX(E104,R$5)))</f>
        <v/>
      </c>
      <c r="S104" s="44">
        <f>IF(OR(E104="",F104=""),0,MAX(0,MIN(F104,DATE(Settings!$C$6,4,1))-MAX(E104,S$5)))</f>
        <v/>
      </c>
      <c r="T104" s="44">
        <f>IF(OR(E104="",F104=""),0,MAX(0,MIN(F104,DATE(Settings!$C$6,5,1))-MAX(E104,T$5)))</f>
        <v/>
      </c>
      <c r="U104" s="44">
        <f>IF(OR(E104="",F104=""),0,MAX(0,MIN(F104,DATE(Settings!$C$6,6,1))-MAX(E104,U$5)))</f>
        <v/>
      </c>
      <c r="V104" s="44">
        <f>IF(OR(E104="",F104=""),0,MAX(0,MIN(F104,DATE(Settings!$C$6,7,1))-MAX(E104,V$5)))</f>
        <v/>
      </c>
      <c r="W104" s="44">
        <f>IF(OR(E104="",F104=""),0,MAX(0,MIN(F104,DATE(Settings!$C$6,8,1))-MAX(E104,W$5)))</f>
        <v/>
      </c>
      <c r="X104" s="44">
        <f>IF(OR(E104="",F104=""),0,MAX(0,MIN(F104,DATE(Settings!$C$6,9,1))-MAX(E104,X$5)))</f>
        <v/>
      </c>
      <c r="Y104" s="44">
        <f>IF(OR(E104="",F104=""),0,MAX(0,MIN(F104,DATE(Settings!$C$6,10,1))-MAX(E104,Y$5)))</f>
        <v/>
      </c>
      <c r="Z104" s="44">
        <f>IF(OR(E104="",F104=""),0,MAX(0,MIN(F104,DATE(Settings!$C$6,11,1))-MAX(E104,Z$5)))</f>
        <v/>
      </c>
      <c r="AA104" s="44">
        <f>IF(OR(E104="",F104=""),0,MAX(0,MIN(F104,DATE(Settings!$C$6,12,1))-MAX(E104,AA$5)))</f>
        <v/>
      </c>
      <c r="AB104" s="44">
        <f>IF(OR(E104="",F104=""),0,MAX(0,MIN(F104,DATE(Settings!$C$6,13,1))-MAX(E104,AB$5)))</f>
        <v/>
      </c>
      <c r="AC104" s="63">
        <f>IF(N(L104)=0,0,M104/L104)</f>
        <v/>
      </c>
    </row>
    <row r="105" hidden="1">
      <c r="B105" s="14" t="n"/>
      <c r="C105" s="14" t="n"/>
      <c r="D105" s="14" t="n"/>
      <c r="E105" s="18" t="n"/>
      <c r="F105" s="18" t="n"/>
      <c r="G105" s="14" t="n"/>
      <c r="H105" s="60" t="n"/>
      <c r="I105" s="60" t="n"/>
      <c r="J105" s="60" t="n"/>
      <c r="K105" s="60" t="n"/>
      <c r="L105" s="33">
        <f>IF(OR(E105="",F105=""),"",MAX(0,F105-E105))</f>
        <v/>
      </c>
      <c r="M105" s="61">
        <f>IF(OR(E105="",F105=""),"",N(H105)*L105+N(I105)+N(J105))</f>
        <v/>
      </c>
      <c r="N105" s="61">
        <f>IF(OR(E105="",F105=""),"",IF(K105&lt;&gt;"",K105,(N(H105)*L105+N(I105))*IFERROR(VLOOKUP(D105,Settings!$F$11:$G$16,2,FALSE),0)))</f>
        <v/>
      </c>
      <c r="O105" s="62">
        <f>IF(OR(E105="",F105=""),"",M105-N105)</f>
        <v/>
      </c>
      <c r="P105" s="61">
        <f>IF(N(L105)=0,0,O105/L105)</f>
        <v/>
      </c>
      <c r="Q105" s="44">
        <f>IF(OR(E105="",F105=""),0,MAX(0,MIN(F105,DATE(Settings!$C$6,2,1))-MAX(E105,Q$5)))</f>
        <v/>
      </c>
      <c r="R105" s="44">
        <f>IF(OR(E105="",F105=""),0,MAX(0,MIN(F105,DATE(Settings!$C$6,3,1))-MAX(E105,R$5)))</f>
        <v/>
      </c>
      <c r="S105" s="44">
        <f>IF(OR(E105="",F105=""),0,MAX(0,MIN(F105,DATE(Settings!$C$6,4,1))-MAX(E105,S$5)))</f>
        <v/>
      </c>
      <c r="T105" s="44">
        <f>IF(OR(E105="",F105=""),0,MAX(0,MIN(F105,DATE(Settings!$C$6,5,1))-MAX(E105,T$5)))</f>
        <v/>
      </c>
      <c r="U105" s="44">
        <f>IF(OR(E105="",F105=""),0,MAX(0,MIN(F105,DATE(Settings!$C$6,6,1))-MAX(E105,U$5)))</f>
        <v/>
      </c>
      <c r="V105" s="44">
        <f>IF(OR(E105="",F105=""),0,MAX(0,MIN(F105,DATE(Settings!$C$6,7,1))-MAX(E105,V$5)))</f>
        <v/>
      </c>
      <c r="W105" s="44">
        <f>IF(OR(E105="",F105=""),0,MAX(0,MIN(F105,DATE(Settings!$C$6,8,1))-MAX(E105,W$5)))</f>
        <v/>
      </c>
      <c r="X105" s="44">
        <f>IF(OR(E105="",F105=""),0,MAX(0,MIN(F105,DATE(Settings!$C$6,9,1))-MAX(E105,X$5)))</f>
        <v/>
      </c>
      <c r="Y105" s="44">
        <f>IF(OR(E105="",F105=""),0,MAX(0,MIN(F105,DATE(Settings!$C$6,10,1))-MAX(E105,Y$5)))</f>
        <v/>
      </c>
      <c r="Z105" s="44">
        <f>IF(OR(E105="",F105=""),0,MAX(0,MIN(F105,DATE(Settings!$C$6,11,1))-MAX(E105,Z$5)))</f>
        <v/>
      </c>
      <c r="AA105" s="44">
        <f>IF(OR(E105="",F105=""),0,MAX(0,MIN(F105,DATE(Settings!$C$6,12,1))-MAX(E105,AA$5)))</f>
        <v/>
      </c>
      <c r="AB105" s="44">
        <f>IF(OR(E105="",F105=""),0,MAX(0,MIN(F105,DATE(Settings!$C$6,13,1))-MAX(E105,AB$5)))</f>
        <v/>
      </c>
      <c r="AC105" s="63">
        <f>IF(N(L105)=0,0,M105/L105)</f>
        <v/>
      </c>
    </row>
    <row r="106" hidden="1">
      <c r="B106" s="14" t="n"/>
      <c r="C106" s="14" t="n"/>
      <c r="D106" s="14" t="n"/>
      <c r="E106" s="18" t="n"/>
      <c r="F106" s="18" t="n"/>
      <c r="G106" s="14" t="n"/>
      <c r="H106" s="60" t="n"/>
      <c r="I106" s="60" t="n"/>
      <c r="J106" s="60" t="n"/>
      <c r="K106" s="60" t="n"/>
      <c r="L106" s="33">
        <f>IF(OR(E106="",F106=""),"",MAX(0,F106-E106))</f>
        <v/>
      </c>
      <c r="M106" s="61">
        <f>IF(OR(E106="",F106=""),"",N(H106)*L106+N(I106)+N(J106))</f>
        <v/>
      </c>
      <c r="N106" s="61">
        <f>IF(OR(E106="",F106=""),"",IF(K106&lt;&gt;"",K106,(N(H106)*L106+N(I106))*IFERROR(VLOOKUP(D106,Settings!$F$11:$G$16,2,FALSE),0)))</f>
        <v/>
      </c>
      <c r="O106" s="62">
        <f>IF(OR(E106="",F106=""),"",M106-N106)</f>
        <v/>
      </c>
      <c r="P106" s="61">
        <f>IF(N(L106)=0,0,O106/L106)</f>
        <v/>
      </c>
      <c r="Q106" s="44">
        <f>IF(OR(E106="",F106=""),0,MAX(0,MIN(F106,DATE(Settings!$C$6,2,1))-MAX(E106,Q$5)))</f>
        <v/>
      </c>
      <c r="R106" s="44">
        <f>IF(OR(E106="",F106=""),0,MAX(0,MIN(F106,DATE(Settings!$C$6,3,1))-MAX(E106,R$5)))</f>
        <v/>
      </c>
      <c r="S106" s="44">
        <f>IF(OR(E106="",F106=""),0,MAX(0,MIN(F106,DATE(Settings!$C$6,4,1))-MAX(E106,S$5)))</f>
        <v/>
      </c>
      <c r="T106" s="44">
        <f>IF(OR(E106="",F106=""),0,MAX(0,MIN(F106,DATE(Settings!$C$6,5,1))-MAX(E106,T$5)))</f>
        <v/>
      </c>
      <c r="U106" s="44">
        <f>IF(OR(E106="",F106=""),0,MAX(0,MIN(F106,DATE(Settings!$C$6,6,1))-MAX(E106,U$5)))</f>
        <v/>
      </c>
      <c r="V106" s="44">
        <f>IF(OR(E106="",F106=""),0,MAX(0,MIN(F106,DATE(Settings!$C$6,7,1))-MAX(E106,V$5)))</f>
        <v/>
      </c>
      <c r="W106" s="44">
        <f>IF(OR(E106="",F106=""),0,MAX(0,MIN(F106,DATE(Settings!$C$6,8,1))-MAX(E106,W$5)))</f>
        <v/>
      </c>
      <c r="X106" s="44">
        <f>IF(OR(E106="",F106=""),0,MAX(0,MIN(F106,DATE(Settings!$C$6,9,1))-MAX(E106,X$5)))</f>
        <v/>
      </c>
      <c r="Y106" s="44">
        <f>IF(OR(E106="",F106=""),0,MAX(0,MIN(F106,DATE(Settings!$C$6,10,1))-MAX(E106,Y$5)))</f>
        <v/>
      </c>
      <c r="Z106" s="44">
        <f>IF(OR(E106="",F106=""),0,MAX(0,MIN(F106,DATE(Settings!$C$6,11,1))-MAX(E106,Z$5)))</f>
        <v/>
      </c>
      <c r="AA106" s="44">
        <f>IF(OR(E106="",F106=""),0,MAX(0,MIN(F106,DATE(Settings!$C$6,12,1))-MAX(E106,AA$5)))</f>
        <v/>
      </c>
      <c r="AB106" s="44">
        <f>IF(OR(E106="",F106=""),0,MAX(0,MIN(F106,DATE(Settings!$C$6,13,1))-MAX(E106,AB$5)))</f>
        <v/>
      </c>
      <c r="AC106" s="63">
        <f>IF(N(L106)=0,0,M106/L106)</f>
        <v/>
      </c>
    </row>
    <row r="107" hidden="1">
      <c r="B107" s="14" t="n"/>
      <c r="C107" s="14" t="n"/>
      <c r="D107" s="14" t="n"/>
      <c r="E107" s="18" t="n"/>
      <c r="F107" s="18" t="n"/>
      <c r="G107" s="14" t="n"/>
      <c r="H107" s="60" t="n"/>
      <c r="I107" s="60" t="n"/>
      <c r="J107" s="60" t="n"/>
      <c r="K107" s="60" t="n"/>
      <c r="L107" s="33">
        <f>IF(OR(E107="",F107=""),"",MAX(0,F107-E107))</f>
        <v/>
      </c>
      <c r="M107" s="61">
        <f>IF(OR(E107="",F107=""),"",N(H107)*L107+N(I107)+N(J107))</f>
        <v/>
      </c>
      <c r="N107" s="61">
        <f>IF(OR(E107="",F107=""),"",IF(K107&lt;&gt;"",K107,(N(H107)*L107+N(I107))*IFERROR(VLOOKUP(D107,Settings!$F$11:$G$16,2,FALSE),0)))</f>
        <v/>
      </c>
      <c r="O107" s="62">
        <f>IF(OR(E107="",F107=""),"",M107-N107)</f>
        <v/>
      </c>
      <c r="P107" s="61">
        <f>IF(N(L107)=0,0,O107/L107)</f>
        <v/>
      </c>
      <c r="Q107" s="44">
        <f>IF(OR(E107="",F107=""),0,MAX(0,MIN(F107,DATE(Settings!$C$6,2,1))-MAX(E107,Q$5)))</f>
        <v/>
      </c>
      <c r="R107" s="44">
        <f>IF(OR(E107="",F107=""),0,MAX(0,MIN(F107,DATE(Settings!$C$6,3,1))-MAX(E107,R$5)))</f>
        <v/>
      </c>
      <c r="S107" s="44">
        <f>IF(OR(E107="",F107=""),0,MAX(0,MIN(F107,DATE(Settings!$C$6,4,1))-MAX(E107,S$5)))</f>
        <v/>
      </c>
      <c r="T107" s="44">
        <f>IF(OR(E107="",F107=""),0,MAX(0,MIN(F107,DATE(Settings!$C$6,5,1))-MAX(E107,T$5)))</f>
        <v/>
      </c>
      <c r="U107" s="44">
        <f>IF(OR(E107="",F107=""),0,MAX(0,MIN(F107,DATE(Settings!$C$6,6,1))-MAX(E107,U$5)))</f>
        <v/>
      </c>
      <c r="V107" s="44">
        <f>IF(OR(E107="",F107=""),0,MAX(0,MIN(F107,DATE(Settings!$C$6,7,1))-MAX(E107,V$5)))</f>
        <v/>
      </c>
      <c r="W107" s="44">
        <f>IF(OR(E107="",F107=""),0,MAX(0,MIN(F107,DATE(Settings!$C$6,8,1))-MAX(E107,W$5)))</f>
        <v/>
      </c>
      <c r="X107" s="44">
        <f>IF(OR(E107="",F107=""),0,MAX(0,MIN(F107,DATE(Settings!$C$6,9,1))-MAX(E107,X$5)))</f>
        <v/>
      </c>
      <c r="Y107" s="44">
        <f>IF(OR(E107="",F107=""),0,MAX(0,MIN(F107,DATE(Settings!$C$6,10,1))-MAX(E107,Y$5)))</f>
        <v/>
      </c>
      <c r="Z107" s="44">
        <f>IF(OR(E107="",F107=""),0,MAX(0,MIN(F107,DATE(Settings!$C$6,11,1))-MAX(E107,Z$5)))</f>
        <v/>
      </c>
      <c r="AA107" s="44">
        <f>IF(OR(E107="",F107=""),0,MAX(0,MIN(F107,DATE(Settings!$C$6,12,1))-MAX(E107,AA$5)))</f>
        <v/>
      </c>
      <c r="AB107" s="44">
        <f>IF(OR(E107="",F107=""),0,MAX(0,MIN(F107,DATE(Settings!$C$6,13,1))-MAX(E107,AB$5)))</f>
        <v/>
      </c>
      <c r="AC107" s="63">
        <f>IF(N(L107)=0,0,M107/L107)</f>
        <v/>
      </c>
    </row>
    <row r="108" hidden="1">
      <c r="B108" s="14" t="n"/>
      <c r="C108" s="14" t="n"/>
      <c r="D108" s="14" t="n"/>
      <c r="E108" s="18" t="n"/>
      <c r="F108" s="18" t="n"/>
      <c r="G108" s="14" t="n"/>
      <c r="H108" s="60" t="n"/>
      <c r="I108" s="60" t="n"/>
      <c r="J108" s="60" t="n"/>
      <c r="K108" s="60" t="n"/>
      <c r="L108" s="33">
        <f>IF(OR(E108="",F108=""),"",MAX(0,F108-E108))</f>
        <v/>
      </c>
      <c r="M108" s="61">
        <f>IF(OR(E108="",F108=""),"",N(H108)*L108+N(I108)+N(J108))</f>
        <v/>
      </c>
      <c r="N108" s="61">
        <f>IF(OR(E108="",F108=""),"",IF(K108&lt;&gt;"",K108,(N(H108)*L108+N(I108))*IFERROR(VLOOKUP(D108,Settings!$F$11:$G$16,2,FALSE),0)))</f>
        <v/>
      </c>
      <c r="O108" s="62">
        <f>IF(OR(E108="",F108=""),"",M108-N108)</f>
        <v/>
      </c>
      <c r="P108" s="61">
        <f>IF(N(L108)=0,0,O108/L108)</f>
        <v/>
      </c>
      <c r="Q108" s="44">
        <f>IF(OR(E108="",F108=""),0,MAX(0,MIN(F108,DATE(Settings!$C$6,2,1))-MAX(E108,Q$5)))</f>
        <v/>
      </c>
      <c r="R108" s="44">
        <f>IF(OR(E108="",F108=""),0,MAX(0,MIN(F108,DATE(Settings!$C$6,3,1))-MAX(E108,R$5)))</f>
        <v/>
      </c>
      <c r="S108" s="44">
        <f>IF(OR(E108="",F108=""),0,MAX(0,MIN(F108,DATE(Settings!$C$6,4,1))-MAX(E108,S$5)))</f>
        <v/>
      </c>
      <c r="T108" s="44">
        <f>IF(OR(E108="",F108=""),0,MAX(0,MIN(F108,DATE(Settings!$C$6,5,1))-MAX(E108,T$5)))</f>
        <v/>
      </c>
      <c r="U108" s="44">
        <f>IF(OR(E108="",F108=""),0,MAX(0,MIN(F108,DATE(Settings!$C$6,6,1))-MAX(E108,U$5)))</f>
        <v/>
      </c>
      <c r="V108" s="44">
        <f>IF(OR(E108="",F108=""),0,MAX(0,MIN(F108,DATE(Settings!$C$6,7,1))-MAX(E108,V$5)))</f>
        <v/>
      </c>
      <c r="W108" s="44">
        <f>IF(OR(E108="",F108=""),0,MAX(0,MIN(F108,DATE(Settings!$C$6,8,1))-MAX(E108,W$5)))</f>
        <v/>
      </c>
      <c r="X108" s="44">
        <f>IF(OR(E108="",F108=""),0,MAX(0,MIN(F108,DATE(Settings!$C$6,9,1))-MAX(E108,X$5)))</f>
        <v/>
      </c>
      <c r="Y108" s="44">
        <f>IF(OR(E108="",F108=""),0,MAX(0,MIN(F108,DATE(Settings!$C$6,10,1))-MAX(E108,Y$5)))</f>
        <v/>
      </c>
      <c r="Z108" s="44">
        <f>IF(OR(E108="",F108=""),0,MAX(0,MIN(F108,DATE(Settings!$C$6,11,1))-MAX(E108,Z$5)))</f>
        <v/>
      </c>
      <c r="AA108" s="44">
        <f>IF(OR(E108="",F108=""),0,MAX(0,MIN(F108,DATE(Settings!$C$6,12,1))-MAX(E108,AA$5)))</f>
        <v/>
      </c>
      <c r="AB108" s="44">
        <f>IF(OR(E108="",F108=""),0,MAX(0,MIN(F108,DATE(Settings!$C$6,13,1))-MAX(E108,AB$5)))</f>
        <v/>
      </c>
      <c r="AC108" s="63">
        <f>IF(N(L108)=0,0,M108/L108)</f>
        <v/>
      </c>
    </row>
    <row r="109" hidden="1">
      <c r="B109" s="14" t="n"/>
      <c r="C109" s="14" t="n"/>
      <c r="D109" s="14" t="n"/>
      <c r="E109" s="18" t="n"/>
      <c r="F109" s="18" t="n"/>
      <c r="G109" s="14" t="n"/>
      <c r="H109" s="60" t="n"/>
      <c r="I109" s="60" t="n"/>
      <c r="J109" s="60" t="n"/>
      <c r="K109" s="60" t="n"/>
      <c r="L109" s="33">
        <f>IF(OR(E109="",F109=""),"",MAX(0,F109-E109))</f>
        <v/>
      </c>
      <c r="M109" s="61">
        <f>IF(OR(E109="",F109=""),"",N(H109)*L109+N(I109)+N(J109))</f>
        <v/>
      </c>
      <c r="N109" s="61">
        <f>IF(OR(E109="",F109=""),"",IF(K109&lt;&gt;"",K109,(N(H109)*L109+N(I109))*IFERROR(VLOOKUP(D109,Settings!$F$11:$G$16,2,FALSE),0)))</f>
        <v/>
      </c>
      <c r="O109" s="62">
        <f>IF(OR(E109="",F109=""),"",M109-N109)</f>
        <v/>
      </c>
      <c r="P109" s="61">
        <f>IF(N(L109)=0,0,O109/L109)</f>
        <v/>
      </c>
      <c r="Q109" s="44">
        <f>IF(OR(E109="",F109=""),0,MAX(0,MIN(F109,DATE(Settings!$C$6,2,1))-MAX(E109,Q$5)))</f>
        <v/>
      </c>
      <c r="R109" s="44">
        <f>IF(OR(E109="",F109=""),0,MAX(0,MIN(F109,DATE(Settings!$C$6,3,1))-MAX(E109,R$5)))</f>
        <v/>
      </c>
      <c r="S109" s="44">
        <f>IF(OR(E109="",F109=""),0,MAX(0,MIN(F109,DATE(Settings!$C$6,4,1))-MAX(E109,S$5)))</f>
        <v/>
      </c>
      <c r="T109" s="44">
        <f>IF(OR(E109="",F109=""),0,MAX(0,MIN(F109,DATE(Settings!$C$6,5,1))-MAX(E109,T$5)))</f>
        <v/>
      </c>
      <c r="U109" s="44">
        <f>IF(OR(E109="",F109=""),0,MAX(0,MIN(F109,DATE(Settings!$C$6,6,1))-MAX(E109,U$5)))</f>
        <v/>
      </c>
      <c r="V109" s="44">
        <f>IF(OR(E109="",F109=""),0,MAX(0,MIN(F109,DATE(Settings!$C$6,7,1))-MAX(E109,V$5)))</f>
        <v/>
      </c>
      <c r="W109" s="44">
        <f>IF(OR(E109="",F109=""),0,MAX(0,MIN(F109,DATE(Settings!$C$6,8,1))-MAX(E109,W$5)))</f>
        <v/>
      </c>
      <c r="X109" s="44">
        <f>IF(OR(E109="",F109=""),0,MAX(0,MIN(F109,DATE(Settings!$C$6,9,1))-MAX(E109,X$5)))</f>
        <v/>
      </c>
      <c r="Y109" s="44">
        <f>IF(OR(E109="",F109=""),0,MAX(0,MIN(F109,DATE(Settings!$C$6,10,1))-MAX(E109,Y$5)))</f>
        <v/>
      </c>
      <c r="Z109" s="44">
        <f>IF(OR(E109="",F109=""),0,MAX(0,MIN(F109,DATE(Settings!$C$6,11,1))-MAX(E109,Z$5)))</f>
        <v/>
      </c>
      <c r="AA109" s="44">
        <f>IF(OR(E109="",F109=""),0,MAX(0,MIN(F109,DATE(Settings!$C$6,12,1))-MAX(E109,AA$5)))</f>
        <v/>
      </c>
      <c r="AB109" s="44">
        <f>IF(OR(E109="",F109=""),0,MAX(0,MIN(F109,DATE(Settings!$C$6,13,1))-MAX(E109,AB$5)))</f>
        <v/>
      </c>
      <c r="AC109" s="63">
        <f>IF(N(L109)=0,0,M109/L109)</f>
        <v/>
      </c>
    </row>
    <row r="110" hidden="1">
      <c r="B110" s="14" t="n"/>
      <c r="C110" s="14" t="n"/>
      <c r="D110" s="14" t="n"/>
      <c r="E110" s="18" t="n"/>
      <c r="F110" s="18" t="n"/>
      <c r="G110" s="14" t="n"/>
      <c r="H110" s="60" t="n"/>
      <c r="I110" s="60" t="n"/>
      <c r="J110" s="60" t="n"/>
      <c r="K110" s="60" t="n"/>
      <c r="L110" s="33">
        <f>IF(OR(E110="",F110=""),"",MAX(0,F110-E110))</f>
        <v/>
      </c>
      <c r="M110" s="61">
        <f>IF(OR(E110="",F110=""),"",N(H110)*L110+N(I110)+N(J110))</f>
        <v/>
      </c>
      <c r="N110" s="61">
        <f>IF(OR(E110="",F110=""),"",IF(K110&lt;&gt;"",K110,(N(H110)*L110+N(I110))*IFERROR(VLOOKUP(D110,Settings!$F$11:$G$16,2,FALSE),0)))</f>
        <v/>
      </c>
      <c r="O110" s="62">
        <f>IF(OR(E110="",F110=""),"",M110-N110)</f>
        <v/>
      </c>
      <c r="P110" s="61">
        <f>IF(N(L110)=0,0,O110/L110)</f>
        <v/>
      </c>
      <c r="Q110" s="44">
        <f>IF(OR(E110="",F110=""),0,MAX(0,MIN(F110,DATE(Settings!$C$6,2,1))-MAX(E110,Q$5)))</f>
        <v/>
      </c>
      <c r="R110" s="44">
        <f>IF(OR(E110="",F110=""),0,MAX(0,MIN(F110,DATE(Settings!$C$6,3,1))-MAX(E110,R$5)))</f>
        <v/>
      </c>
      <c r="S110" s="44">
        <f>IF(OR(E110="",F110=""),0,MAX(0,MIN(F110,DATE(Settings!$C$6,4,1))-MAX(E110,S$5)))</f>
        <v/>
      </c>
      <c r="T110" s="44">
        <f>IF(OR(E110="",F110=""),0,MAX(0,MIN(F110,DATE(Settings!$C$6,5,1))-MAX(E110,T$5)))</f>
        <v/>
      </c>
      <c r="U110" s="44">
        <f>IF(OR(E110="",F110=""),0,MAX(0,MIN(F110,DATE(Settings!$C$6,6,1))-MAX(E110,U$5)))</f>
        <v/>
      </c>
      <c r="V110" s="44">
        <f>IF(OR(E110="",F110=""),0,MAX(0,MIN(F110,DATE(Settings!$C$6,7,1))-MAX(E110,V$5)))</f>
        <v/>
      </c>
      <c r="W110" s="44">
        <f>IF(OR(E110="",F110=""),0,MAX(0,MIN(F110,DATE(Settings!$C$6,8,1))-MAX(E110,W$5)))</f>
        <v/>
      </c>
      <c r="X110" s="44">
        <f>IF(OR(E110="",F110=""),0,MAX(0,MIN(F110,DATE(Settings!$C$6,9,1))-MAX(E110,X$5)))</f>
        <v/>
      </c>
      <c r="Y110" s="44">
        <f>IF(OR(E110="",F110=""),0,MAX(0,MIN(F110,DATE(Settings!$C$6,10,1))-MAX(E110,Y$5)))</f>
        <v/>
      </c>
      <c r="Z110" s="44">
        <f>IF(OR(E110="",F110=""),0,MAX(0,MIN(F110,DATE(Settings!$C$6,11,1))-MAX(E110,Z$5)))</f>
        <v/>
      </c>
      <c r="AA110" s="44">
        <f>IF(OR(E110="",F110=""),0,MAX(0,MIN(F110,DATE(Settings!$C$6,12,1))-MAX(E110,AA$5)))</f>
        <v/>
      </c>
      <c r="AB110" s="44">
        <f>IF(OR(E110="",F110=""),0,MAX(0,MIN(F110,DATE(Settings!$C$6,13,1))-MAX(E110,AB$5)))</f>
        <v/>
      </c>
      <c r="AC110" s="63">
        <f>IF(N(L110)=0,0,M110/L110)</f>
        <v/>
      </c>
    </row>
    <row r="111" hidden="1">
      <c r="B111" s="14" t="n"/>
      <c r="C111" s="14" t="n"/>
      <c r="D111" s="14" t="n"/>
      <c r="E111" s="18" t="n"/>
      <c r="F111" s="18" t="n"/>
      <c r="G111" s="14" t="n"/>
      <c r="H111" s="60" t="n"/>
      <c r="I111" s="60" t="n"/>
      <c r="J111" s="60" t="n"/>
      <c r="K111" s="60" t="n"/>
      <c r="L111" s="33">
        <f>IF(OR(E111="",F111=""),"",MAX(0,F111-E111))</f>
        <v/>
      </c>
      <c r="M111" s="61">
        <f>IF(OR(E111="",F111=""),"",N(H111)*L111+N(I111)+N(J111))</f>
        <v/>
      </c>
      <c r="N111" s="61">
        <f>IF(OR(E111="",F111=""),"",IF(K111&lt;&gt;"",K111,(N(H111)*L111+N(I111))*IFERROR(VLOOKUP(D111,Settings!$F$11:$G$16,2,FALSE),0)))</f>
        <v/>
      </c>
      <c r="O111" s="62">
        <f>IF(OR(E111="",F111=""),"",M111-N111)</f>
        <v/>
      </c>
      <c r="P111" s="61">
        <f>IF(N(L111)=0,0,O111/L111)</f>
        <v/>
      </c>
      <c r="Q111" s="44">
        <f>IF(OR(E111="",F111=""),0,MAX(0,MIN(F111,DATE(Settings!$C$6,2,1))-MAX(E111,Q$5)))</f>
        <v/>
      </c>
      <c r="R111" s="44">
        <f>IF(OR(E111="",F111=""),0,MAX(0,MIN(F111,DATE(Settings!$C$6,3,1))-MAX(E111,R$5)))</f>
        <v/>
      </c>
      <c r="S111" s="44">
        <f>IF(OR(E111="",F111=""),0,MAX(0,MIN(F111,DATE(Settings!$C$6,4,1))-MAX(E111,S$5)))</f>
        <v/>
      </c>
      <c r="T111" s="44">
        <f>IF(OR(E111="",F111=""),0,MAX(0,MIN(F111,DATE(Settings!$C$6,5,1))-MAX(E111,T$5)))</f>
        <v/>
      </c>
      <c r="U111" s="44">
        <f>IF(OR(E111="",F111=""),0,MAX(0,MIN(F111,DATE(Settings!$C$6,6,1))-MAX(E111,U$5)))</f>
        <v/>
      </c>
      <c r="V111" s="44">
        <f>IF(OR(E111="",F111=""),0,MAX(0,MIN(F111,DATE(Settings!$C$6,7,1))-MAX(E111,V$5)))</f>
        <v/>
      </c>
      <c r="W111" s="44">
        <f>IF(OR(E111="",F111=""),0,MAX(0,MIN(F111,DATE(Settings!$C$6,8,1))-MAX(E111,W$5)))</f>
        <v/>
      </c>
      <c r="X111" s="44">
        <f>IF(OR(E111="",F111=""),0,MAX(0,MIN(F111,DATE(Settings!$C$6,9,1))-MAX(E111,X$5)))</f>
        <v/>
      </c>
      <c r="Y111" s="44">
        <f>IF(OR(E111="",F111=""),0,MAX(0,MIN(F111,DATE(Settings!$C$6,10,1))-MAX(E111,Y$5)))</f>
        <v/>
      </c>
      <c r="Z111" s="44">
        <f>IF(OR(E111="",F111=""),0,MAX(0,MIN(F111,DATE(Settings!$C$6,11,1))-MAX(E111,Z$5)))</f>
        <v/>
      </c>
      <c r="AA111" s="44">
        <f>IF(OR(E111="",F111=""),0,MAX(0,MIN(F111,DATE(Settings!$C$6,12,1))-MAX(E111,AA$5)))</f>
        <v/>
      </c>
      <c r="AB111" s="44">
        <f>IF(OR(E111="",F111=""),0,MAX(0,MIN(F111,DATE(Settings!$C$6,13,1))-MAX(E111,AB$5)))</f>
        <v/>
      </c>
      <c r="AC111" s="63">
        <f>IF(N(L111)=0,0,M111/L111)</f>
        <v/>
      </c>
    </row>
    <row r="112" hidden="1">
      <c r="B112" s="14" t="n"/>
      <c r="C112" s="14" t="n"/>
      <c r="D112" s="14" t="n"/>
      <c r="E112" s="18" t="n"/>
      <c r="F112" s="18" t="n"/>
      <c r="G112" s="14" t="n"/>
      <c r="H112" s="60" t="n"/>
      <c r="I112" s="60" t="n"/>
      <c r="J112" s="60" t="n"/>
      <c r="K112" s="60" t="n"/>
      <c r="L112" s="33">
        <f>IF(OR(E112="",F112=""),"",MAX(0,F112-E112))</f>
        <v/>
      </c>
      <c r="M112" s="61">
        <f>IF(OR(E112="",F112=""),"",N(H112)*L112+N(I112)+N(J112))</f>
        <v/>
      </c>
      <c r="N112" s="61">
        <f>IF(OR(E112="",F112=""),"",IF(K112&lt;&gt;"",K112,(N(H112)*L112+N(I112))*IFERROR(VLOOKUP(D112,Settings!$F$11:$G$16,2,FALSE),0)))</f>
        <v/>
      </c>
      <c r="O112" s="62">
        <f>IF(OR(E112="",F112=""),"",M112-N112)</f>
        <v/>
      </c>
      <c r="P112" s="61">
        <f>IF(N(L112)=0,0,O112/L112)</f>
        <v/>
      </c>
      <c r="Q112" s="44">
        <f>IF(OR(E112="",F112=""),0,MAX(0,MIN(F112,DATE(Settings!$C$6,2,1))-MAX(E112,Q$5)))</f>
        <v/>
      </c>
      <c r="R112" s="44">
        <f>IF(OR(E112="",F112=""),0,MAX(0,MIN(F112,DATE(Settings!$C$6,3,1))-MAX(E112,R$5)))</f>
        <v/>
      </c>
      <c r="S112" s="44">
        <f>IF(OR(E112="",F112=""),0,MAX(0,MIN(F112,DATE(Settings!$C$6,4,1))-MAX(E112,S$5)))</f>
        <v/>
      </c>
      <c r="T112" s="44">
        <f>IF(OR(E112="",F112=""),0,MAX(0,MIN(F112,DATE(Settings!$C$6,5,1))-MAX(E112,T$5)))</f>
        <v/>
      </c>
      <c r="U112" s="44">
        <f>IF(OR(E112="",F112=""),0,MAX(0,MIN(F112,DATE(Settings!$C$6,6,1))-MAX(E112,U$5)))</f>
        <v/>
      </c>
      <c r="V112" s="44">
        <f>IF(OR(E112="",F112=""),0,MAX(0,MIN(F112,DATE(Settings!$C$6,7,1))-MAX(E112,V$5)))</f>
        <v/>
      </c>
      <c r="W112" s="44">
        <f>IF(OR(E112="",F112=""),0,MAX(0,MIN(F112,DATE(Settings!$C$6,8,1))-MAX(E112,W$5)))</f>
        <v/>
      </c>
      <c r="X112" s="44">
        <f>IF(OR(E112="",F112=""),0,MAX(0,MIN(F112,DATE(Settings!$C$6,9,1))-MAX(E112,X$5)))</f>
        <v/>
      </c>
      <c r="Y112" s="44">
        <f>IF(OR(E112="",F112=""),0,MAX(0,MIN(F112,DATE(Settings!$C$6,10,1))-MAX(E112,Y$5)))</f>
        <v/>
      </c>
      <c r="Z112" s="44">
        <f>IF(OR(E112="",F112=""),0,MAX(0,MIN(F112,DATE(Settings!$C$6,11,1))-MAX(E112,Z$5)))</f>
        <v/>
      </c>
      <c r="AA112" s="44">
        <f>IF(OR(E112="",F112=""),0,MAX(0,MIN(F112,DATE(Settings!$C$6,12,1))-MAX(E112,AA$5)))</f>
        <v/>
      </c>
      <c r="AB112" s="44">
        <f>IF(OR(E112="",F112=""),0,MAX(0,MIN(F112,DATE(Settings!$C$6,13,1))-MAX(E112,AB$5)))</f>
        <v/>
      </c>
      <c r="AC112" s="63">
        <f>IF(N(L112)=0,0,M112/L112)</f>
        <v/>
      </c>
    </row>
    <row r="113" hidden="1">
      <c r="B113" s="14" t="n"/>
      <c r="C113" s="14" t="n"/>
      <c r="D113" s="14" t="n"/>
      <c r="E113" s="18" t="n"/>
      <c r="F113" s="18" t="n"/>
      <c r="G113" s="14" t="n"/>
      <c r="H113" s="60" t="n"/>
      <c r="I113" s="60" t="n"/>
      <c r="J113" s="60" t="n"/>
      <c r="K113" s="60" t="n"/>
      <c r="L113" s="33">
        <f>IF(OR(E113="",F113=""),"",MAX(0,F113-E113))</f>
        <v/>
      </c>
      <c r="M113" s="61">
        <f>IF(OR(E113="",F113=""),"",N(H113)*L113+N(I113)+N(J113))</f>
        <v/>
      </c>
      <c r="N113" s="61">
        <f>IF(OR(E113="",F113=""),"",IF(K113&lt;&gt;"",K113,(N(H113)*L113+N(I113))*IFERROR(VLOOKUP(D113,Settings!$F$11:$G$16,2,FALSE),0)))</f>
        <v/>
      </c>
      <c r="O113" s="62">
        <f>IF(OR(E113="",F113=""),"",M113-N113)</f>
        <v/>
      </c>
      <c r="P113" s="61">
        <f>IF(N(L113)=0,0,O113/L113)</f>
        <v/>
      </c>
      <c r="Q113" s="44">
        <f>IF(OR(E113="",F113=""),0,MAX(0,MIN(F113,DATE(Settings!$C$6,2,1))-MAX(E113,Q$5)))</f>
        <v/>
      </c>
      <c r="R113" s="44">
        <f>IF(OR(E113="",F113=""),0,MAX(0,MIN(F113,DATE(Settings!$C$6,3,1))-MAX(E113,R$5)))</f>
        <v/>
      </c>
      <c r="S113" s="44">
        <f>IF(OR(E113="",F113=""),0,MAX(0,MIN(F113,DATE(Settings!$C$6,4,1))-MAX(E113,S$5)))</f>
        <v/>
      </c>
      <c r="T113" s="44">
        <f>IF(OR(E113="",F113=""),0,MAX(0,MIN(F113,DATE(Settings!$C$6,5,1))-MAX(E113,T$5)))</f>
        <v/>
      </c>
      <c r="U113" s="44">
        <f>IF(OR(E113="",F113=""),0,MAX(0,MIN(F113,DATE(Settings!$C$6,6,1))-MAX(E113,U$5)))</f>
        <v/>
      </c>
      <c r="V113" s="44">
        <f>IF(OR(E113="",F113=""),0,MAX(0,MIN(F113,DATE(Settings!$C$6,7,1))-MAX(E113,V$5)))</f>
        <v/>
      </c>
      <c r="W113" s="44">
        <f>IF(OR(E113="",F113=""),0,MAX(0,MIN(F113,DATE(Settings!$C$6,8,1))-MAX(E113,W$5)))</f>
        <v/>
      </c>
      <c r="X113" s="44">
        <f>IF(OR(E113="",F113=""),0,MAX(0,MIN(F113,DATE(Settings!$C$6,9,1))-MAX(E113,X$5)))</f>
        <v/>
      </c>
      <c r="Y113" s="44">
        <f>IF(OR(E113="",F113=""),0,MAX(0,MIN(F113,DATE(Settings!$C$6,10,1))-MAX(E113,Y$5)))</f>
        <v/>
      </c>
      <c r="Z113" s="44">
        <f>IF(OR(E113="",F113=""),0,MAX(0,MIN(F113,DATE(Settings!$C$6,11,1))-MAX(E113,Z$5)))</f>
        <v/>
      </c>
      <c r="AA113" s="44">
        <f>IF(OR(E113="",F113=""),0,MAX(0,MIN(F113,DATE(Settings!$C$6,12,1))-MAX(E113,AA$5)))</f>
        <v/>
      </c>
      <c r="AB113" s="44">
        <f>IF(OR(E113="",F113=""),0,MAX(0,MIN(F113,DATE(Settings!$C$6,13,1))-MAX(E113,AB$5)))</f>
        <v/>
      </c>
      <c r="AC113" s="63">
        <f>IF(N(L113)=0,0,M113/L113)</f>
        <v/>
      </c>
    </row>
    <row r="114" hidden="1">
      <c r="B114" s="14" t="n"/>
      <c r="C114" s="14" t="n"/>
      <c r="D114" s="14" t="n"/>
      <c r="E114" s="18" t="n"/>
      <c r="F114" s="18" t="n"/>
      <c r="G114" s="14" t="n"/>
      <c r="H114" s="60" t="n"/>
      <c r="I114" s="60" t="n"/>
      <c r="J114" s="60" t="n"/>
      <c r="K114" s="60" t="n"/>
      <c r="L114" s="33">
        <f>IF(OR(E114="",F114=""),"",MAX(0,F114-E114))</f>
        <v/>
      </c>
      <c r="M114" s="61">
        <f>IF(OR(E114="",F114=""),"",N(H114)*L114+N(I114)+N(J114))</f>
        <v/>
      </c>
      <c r="N114" s="61">
        <f>IF(OR(E114="",F114=""),"",IF(K114&lt;&gt;"",K114,(N(H114)*L114+N(I114))*IFERROR(VLOOKUP(D114,Settings!$F$11:$G$16,2,FALSE),0)))</f>
        <v/>
      </c>
      <c r="O114" s="62">
        <f>IF(OR(E114="",F114=""),"",M114-N114)</f>
        <v/>
      </c>
      <c r="P114" s="61">
        <f>IF(N(L114)=0,0,O114/L114)</f>
        <v/>
      </c>
      <c r="Q114" s="44">
        <f>IF(OR(E114="",F114=""),0,MAX(0,MIN(F114,DATE(Settings!$C$6,2,1))-MAX(E114,Q$5)))</f>
        <v/>
      </c>
      <c r="R114" s="44">
        <f>IF(OR(E114="",F114=""),0,MAX(0,MIN(F114,DATE(Settings!$C$6,3,1))-MAX(E114,R$5)))</f>
        <v/>
      </c>
      <c r="S114" s="44">
        <f>IF(OR(E114="",F114=""),0,MAX(0,MIN(F114,DATE(Settings!$C$6,4,1))-MAX(E114,S$5)))</f>
        <v/>
      </c>
      <c r="T114" s="44">
        <f>IF(OR(E114="",F114=""),0,MAX(0,MIN(F114,DATE(Settings!$C$6,5,1))-MAX(E114,T$5)))</f>
        <v/>
      </c>
      <c r="U114" s="44">
        <f>IF(OR(E114="",F114=""),0,MAX(0,MIN(F114,DATE(Settings!$C$6,6,1))-MAX(E114,U$5)))</f>
        <v/>
      </c>
      <c r="V114" s="44">
        <f>IF(OR(E114="",F114=""),0,MAX(0,MIN(F114,DATE(Settings!$C$6,7,1))-MAX(E114,V$5)))</f>
        <v/>
      </c>
      <c r="W114" s="44">
        <f>IF(OR(E114="",F114=""),0,MAX(0,MIN(F114,DATE(Settings!$C$6,8,1))-MAX(E114,W$5)))</f>
        <v/>
      </c>
      <c r="X114" s="44">
        <f>IF(OR(E114="",F114=""),0,MAX(0,MIN(F114,DATE(Settings!$C$6,9,1))-MAX(E114,X$5)))</f>
        <v/>
      </c>
      <c r="Y114" s="44">
        <f>IF(OR(E114="",F114=""),0,MAX(0,MIN(F114,DATE(Settings!$C$6,10,1))-MAX(E114,Y$5)))</f>
        <v/>
      </c>
      <c r="Z114" s="44">
        <f>IF(OR(E114="",F114=""),0,MAX(0,MIN(F114,DATE(Settings!$C$6,11,1))-MAX(E114,Z$5)))</f>
        <v/>
      </c>
      <c r="AA114" s="44">
        <f>IF(OR(E114="",F114=""),0,MAX(0,MIN(F114,DATE(Settings!$C$6,12,1))-MAX(E114,AA$5)))</f>
        <v/>
      </c>
      <c r="AB114" s="44">
        <f>IF(OR(E114="",F114=""),0,MAX(0,MIN(F114,DATE(Settings!$C$6,13,1))-MAX(E114,AB$5)))</f>
        <v/>
      </c>
      <c r="AC114" s="63">
        <f>IF(N(L114)=0,0,M114/L114)</f>
        <v/>
      </c>
    </row>
    <row r="115" hidden="1">
      <c r="B115" s="14" t="n"/>
      <c r="C115" s="14" t="n"/>
      <c r="D115" s="14" t="n"/>
      <c r="E115" s="18" t="n"/>
      <c r="F115" s="18" t="n"/>
      <c r="G115" s="14" t="n"/>
      <c r="H115" s="60" t="n"/>
      <c r="I115" s="60" t="n"/>
      <c r="J115" s="60" t="n"/>
      <c r="K115" s="60" t="n"/>
      <c r="L115" s="33">
        <f>IF(OR(E115="",F115=""),"",MAX(0,F115-E115))</f>
        <v/>
      </c>
      <c r="M115" s="61">
        <f>IF(OR(E115="",F115=""),"",N(H115)*L115+N(I115)+N(J115))</f>
        <v/>
      </c>
      <c r="N115" s="61">
        <f>IF(OR(E115="",F115=""),"",IF(K115&lt;&gt;"",K115,(N(H115)*L115+N(I115))*IFERROR(VLOOKUP(D115,Settings!$F$11:$G$16,2,FALSE),0)))</f>
        <v/>
      </c>
      <c r="O115" s="62">
        <f>IF(OR(E115="",F115=""),"",M115-N115)</f>
        <v/>
      </c>
      <c r="P115" s="61">
        <f>IF(N(L115)=0,0,O115/L115)</f>
        <v/>
      </c>
      <c r="Q115" s="44">
        <f>IF(OR(E115="",F115=""),0,MAX(0,MIN(F115,DATE(Settings!$C$6,2,1))-MAX(E115,Q$5)))</f>
        <v/>
      </c>
      <c r="R115" s="44">
        <f>IF(OR(E115="",F115=""),0,MAX(0,MIN(F115,DATE(Settings!$C$6,3,1))-MAX(E115,R$5)))</f>
        <v/>
      </c>
      <c r="S115" s="44">
        <f>IF(OR(E115="",F115=""),0,MAX(0,MIN(F115,DATE(Settings!$C$6,4,1))-MAX(E115,S$5)))</f>
        <v/>
      </c>
      <c r="T115" s="44">
        <f>IF(OR(E115="",F115=""),0,MAX(0,MIN(F115,DATE(Settings!$C$6,5,1))-MAX(E115,T$5)))</f>
        <v/>
      </c>
      <c r="U115" s="44">
        <f>IF(OR(E115="",F115=""),0,MAX(0,MIN(F115,DATE(Settings!$C$6,6,1))-MAX(E115,U$5)))</f>
        <v/>
      </c>
      <c r="V115" s="44">
        <f>IF(OR(E115="",F115=""),0,MAX(0,MIN(F115,DATE(Settings!$C$6,7,1))-MAX(E115,V$5)))</f>
        <v/>
      </c>
      <c r="W115" s="44">
        <f>IF(OR(E115="",F115=""),0,MAX(0,MIN(F115,DATE(Settings!$C$6,8,1))-MAX(E115,W$5)))</f>
        <v/>
      </c>
      <c r="X115" s="44">
        <f>IF(OR(E115="",F115=""),0,MAX(0,MIN(F115,DATE(Settings!$C$6,9,1))-MAX(E115,X$5)))</f>
        <v/>
      </c>
      <c r="Y115" s="44">
        <f>IF(OR(E115="",F115=""),0,MAX(0,MIN(F115,DATE(Settings!$C$6,10,1))-MAX(E115,Y$5)))</f>
        <v/>
      </c>
      <c r="Z115" s="44">
        <f>IF(OR(E115="",F115=""),0,MAX(0,MIN(F115,DATE(Settings!$C$6,11,1))-MAX(E115,Z$5)))</f>
        <v/>
      </c>
      <c r="AA115" s="44">
        <f>IF(OR(E115="",F115=""),0,MAX(0,MIN(F115,DATE(Settings!$C$6,12,1))-MAX(E115,AA$5)))</f>
        <v/>
      </c>
      <c r="AB115" s="44">
        <f>IF(OR(E115="",F115=""),0,MAX(0,MIN(F115,DATE(Settings!$C$6,13,1))-MAX(E115,AB$5)))</f>
        <v/>
      </c>
      <c r="AC115" s="63">
        <f>IF(N(L115)=0,0,M115/L115)</f>
        <v/>
      </c>
    </row>
    <row r="116" hidden="1">
      <c r="B116" s="14" t="n"/>
      <c r="C116" s="14" t="n"/>
      <c r="D116" s="14" t="n"/>
      <c r="E116" s="18" t="n"/>
      <c r="F116" s="18" t="n"/>
      <c r="G116" s="14" t="n"/>
      <c r="H116" s="60" t="n"/>
      <c r="I116" s="60" t="n"/>
      <c r="J116" s="60" t="n"/>
      <c r="K116" s="60" t="n"/>
      <c r="L116" s="33">
        <f>IF(OR(E116="",F116=""),"",MAX(0,F116-E116))</f>
        <v/>
      </c>
      <c r="M116" s="61">
        <f>IF(OR(E116="",F116=""),"",N(H116)*L116+N(I116)+N(J116))</f>
        <v/>
      </c>
      <c r="N116" s="61">
        <f>IF(OR(E116="",F116=""),"",IF(K116&lt;&gt;"",K116,(N(H116)*L116+N(I116))*IFERROR(VLOOKUP(D116,Settings!$F$11:$G$16,2,FALSE),0)))</f>
        <v/>
      </c>
      <c r="O116" s="62">
        <f>IF(OR(E116="",F116=""),"",M116-N116)</f>
        <v/>
      </c>
      <c r="P116" s="61">
        <f>IF(N(L116)=0,0,O116/L116)</f>
        <v/>
      </c>
      <c r="Q116" s="44">
        <f>IF(OR(E116="",F116=""),0,MAX(0,MIN(F116,DATE(Settings!$C$6,2,1))-MAX(E116,Q$5)))</f>
        <v/>
      </c>
      <c r="R116" s="44">
        <f>IF(OR(E116="",F116=""),0,MAX(0,MIN(F116,DATE(Settings!$C$6,3,1))-MAX(E116,R$5)))</f>
        <v/>
      </c>
      <c r="S116" s="44">
        <f>IF(OR(E116="",F116=""),0,MAX(0,MIN(F116,DATE(Settings!$C$6,4,1))-MAX(E116,S$5)))</f>
        <v/>
      </c>
      <c r="T116" s="44">
        <f>IF(OR(E116="",F116=""),0,MAX(0,MIN(F116,DATE(Settings!$C$6,5,1))-MAX(E116,T$5)))</f>
        <v/>
      </c>
      <c r="U116" s="44">
        <f>IF(OR(E116="",F116=""),0,MAX(0,MIN(F116,DATE(Settings!$C$6,6,1))-MAX(E116,U$5)))</f>
        <v/>
      </c>
      <c r="V116" s="44">
        <f>IF(OR(E116="",F116=""),0,MAX(0,MIN(F116,DATE(Settings!$C$6,7,1))-MAX(E116,V$5)))</f>
        <v/>
      </c>
      <c r="W116" s="44">
        <f>IF(OR(E116="",F116=""),0,MAX(0,MIN(F116,DATE(Settings!$C$6,8,1))-MAX(E116,W$5)))</f>
        <v/>
      </c>
      <c r="X116" s="44">
        <f>IF(OR(E116="",F116=""),0,MAX(0,MIN(F116,DATE(Settings!$C$6,9,1))-MAX(E116,X$5)))</f>
        <v/>
      </c>
      <c r="Y116" s="44">
        <f>IF(OR(E116="",F116=""),0,MAX(0,MIN(F116,DATE(Settings!$C$6,10,1))-MAX(E116,Y$5)))</f>
        <v/>
      </c>
      <c r="Z116" s="44">
        <f>IF(OR(E116="",F116=""),0,MAX(0,MIN(F116,DATE(Settings!$C$6,11,1))-MAX(E116,Z$5)))</f>
        <v/>
      </c>
      <c r="AA116" s="44">
        <f>IF(OR(E116="",F116=""),0,MAX(0,MIN(F116,DATE(Settings!$C$6,12,1))-MAX(E116,AA$5)))</f>
        <v/>
      </c>
      <c r="AB116" s="44">
        <f>IF(OR(E116="",F116=""),0,MAX(0,MIN(F116,DATE(Settings!$C$6,13,1))-MAX(E116,AB$5)))</f>
        <v/>
      </c>
      <c r="AC116" s="63">
        <f>IF(N(L116)=0,0,M116/L116)</f>
        <v/>
      </c>
    </row>
    <row r="117" hidden="1">
      <c r="B117" s="14" t="n"/>
      <c r="C117" s="14" t="n"/>
      <c r="D117" s="14" t="n"/>
      <c r="E117" s="18" t="n"/>
      <c r="F117" s="18" t="n"/>
      <c r="G117" s="14" t="n"/>
      <c r="H117" s="60" t="n"/>
      <c r="I117" s="60" t="n"/>
      <c r="J117" s="60" t="n"/>
      <c r="K117" s="60" t="n"/>
      <c r="L117" s="33">
        <f>IF(OR(E117="",F117=""),"",MAX(0,F117-E117))</f>
        <v/>
      </c>
      <c r="M117" s="61">
        <f>IF(OR(E117="",F117=""),"",N(H117)*L117+N(I117)+N(J117))</f>
        <v/>
      </c>
      <c r="N117" s="61">
        <f>IF(OR(E117="",F117=""),"",IF(K117&lt;&gt;"",K117,(N(H117)*L117+N(I117))*IFERROR(VLOOKUP(D117,Settings!$F$11:$G$16,2,FALSE),0)))</f>
        <v/>
      </c>
      <c r="O117" s="62">
        <f>IF(OR(E117="",F117=""),"",M117-N117)</f>
        <v/>
      </c>
      <c r="P117" s="61">
        <f>IF(N(L117)=0,0,O117/L117)</f>
        <v/>
      </c>
      <c r="Q117" s="44">
        <f>IF(OR(E117="",F117=""),0,MAX(0,MIN(F117,DATE(Settings!$C$6,2,1))-MAX(E117,Q$5)))</f>
        <v/>
      </c>
      <c r="R117" s="44">
        <f>IF(OR(E117="",F117=""),0,MAX(0,MIN(F117,DATE(Settings!$C$6,3,1))-MAX(E117,R$5)))</f>
        <v/>
      </c>
      <c r="S117" s="44">
        <f>IF(OR(E117="",F117=""),0,MAX(0,MIN(F117,DATE(Settings!$C$6,4,1))-MAX(E117,S$5)))</f>
        <v/>
      </c>
      <c r="T117" s="44">
        <f>IF(OR(E117="",F117=""),0,MAX(0,MIN(F117,DATE(Settings!$C$6,5,1))-MAX(E117,T$5)))</f>
        <v/>
      </c>
      <c r="U117" s="44">
        <f>IF(OR(E117="",F117=""),0,MAX(0,MIN(F117,DATE(Settings!$C$6,6,1))-MAX(E117,U$5)))</f>
        <v/>
      </c>
      <c r="V117" s="44">
        <f>IF(OR(E117="",F117=""),0,MAX(0,MIN(F117,DATE(Settings!$C$6,7,1))-MAX(E117,V$5)))</f>
        <v/>
      </c>
      <c r="W117" s="44">
        <f>IF(OR(E117="",F117=""),0,MAX(0,MIN(F117,DATE(Settings!$C$6,8,1))-MAX(E117,W$5)))</f>
        <v/>
      </c>
      <c r="X117" s="44">
        <f>IF(OR(E117="",F117=""),0,MAX(0,MIN(F117,DATE(Settings!$C$6,9,1))-MAX(E117,X$5)))</f>
        <v/>
      </c>
      <c r="Y117" s="44">
        <f>IF(OR(E117="",F117=""),0,MAX(0,MIN(F117,DATE(Settings!$C$6,10,1))-MAX(E117,Y$5)))</f>
        <v/>
      </c>
      <c r="Z117" s="44">
        <f>IF(OR(E117="",F117=""),0,MAX(0,MIN(F117,DATE(Settings!$C$6,11,1))-MAX(E117,Z$5)))</f>
        <v/>
      </c>
      <c r="AA117" s="44">
        <f>IF(OR(E117="",F117=""),0,MAX(0,MIN(F117,DATE(Settings!$C$6,12,1))-MAX(E117,AA$5)))</f>
        <v/>
      </c>
      <c r="AB117" s="44">
        <f>IF(OR(E117="",F117=""),0,MAX(0,MIN(F117,DATE(Settings!$C$6,13,1))-MAX(E117,AB$5)))</f>
        <v/>
      </c>
      <c r="AC117" s="63">
        <f>IF(N(L117)=0,0,M117/L117)</f>
        <v/>
      </c>
    </row>
    <row r="118" hidden="1">
      <c r="B118" s="14" t="n"/>
      <c r="C118" s="14" t="n"/>
      <c r="D118" s="14" t="n"/>
      <c r="E118" s="18" t="n"/>
      <c r="F118" s="18" t="n"/>
      <c r="G118" s="14" t="n"/>
      <c r="H118" s="60" t="n"/>
      <c r="I118" s="60" t="n"/>
      <c r="J118" s="60" t="n"/>
      <c r="K118" s="60" t="n"/>
      <c r="L118" s="33">
        <f>IF(OR(E118="",F118=""),"",MAX(0,F118-E118))</f>
        <v/>
      </c>
      <c r="M118" s="61">
        <f>IF(OR(E118="",F118=""),"",N(H118)*L118+N(I118)+N(J118))</f>
        <v/>
      </c>
      <c r="N118" s="61">
        <f>IF(OR(E118="",F118=""),"",IF(K118&lt;&gt;"",K118,(N(H118)*L118+N(I118))*IFERROR(VLOOKUP(D118,Settings!$F$11:$G$16,2,FALSE),0)))</f>
        <v/>
      </c>
      <c r="O118" s="62">
        <f>IF(OR(E118="",F118=""),"",M118-N118)</f>
        <v/>
      </c>
      <c r="P118" s="61">
        <f>IF(N(L118)=0,0,O118/L118)</f>
        <v/>
      </c>
      <c r="Q118" s="44">
        <f>IF(OR(E118="",F118=""),0,MAX(0,MIN(F118,DATE(Settings!$C$6,2,1))-MAX(E118,Q$5)))</f>
        <v/>
      </c>
      <c r="R118" s="44">
        <f>IF(OR(E118="",F118=""),0,MAX(0,MIN(F118,DATE(Settings!$C$6,3,1))-MAX(E118,R$5)))</f>
        <v/>
      </c>
      <c r="S118" s="44">
        <f>IF(OR(E118="",F118=""),0,MAX(0,MIN(F118,DATE(Settings!$C$6,4,1))-MAX(E118,S$5)))</f>
        <v/>
      </c>
      <c r="T118" s="44">
        <f>IF(OR(E118="",F118=""),0,MAX(0,MIN(F118,DATE(Settings!$C$6,5,1))-MAX(E118,T$5)))</f>
        <v/>
      </c>
      <c r="U118" s="44">
        <f>IF(OR(E118="",F118=""),0,MAX(0,MIN(F118,DATE(Settings!$C$6,6,1))-MAX(E118,U$5)))</f>
        <v/>
      </c>
      <c r="V118" s="44">
        <f>IF(OR(E118="",F118=""),0,MAX(0,MIN(F118,DATE(Settings!$C$6,7,1))-MAX(E118,V$5)))</f>
        <v/>
      </c>
      <c r="W118" s="44">
        <f>IF(OR(E118="",F118=""),0,MAX(0,MIN(F118,DATE(Settings!$C$6,8,1))-MAX(E118,W$5)))</f>
        <v/>
      </c>
      <c r="X118" s="44">
        <f>IF(OR(E118="",F118=""),0,MAX(0,MIN(F118,DATE(Settings!$C$6,9,1))-MAX(E118,X$5)))</f>
        <v/>
      </c>
      <c r="Y118" s="44">
        <f>IF(OR(E118="",F118=""),0,MAX(0,MIN(F118,DATE(Settings!$C$6,10,1))-MAX(E118,Y$5)))</f>
        <v/>
      </c>
      <c r="Z118" s="44">
        <f>IF(OR(E118="",F118=""),0,MAX(0,MIN(F118,DATE(Settings!$C$6,11,1))-MAX(E118,Z$5)))</f>
        <v/>
      </c>
      <c r="AA118" s="44">
        <f>IF(OR(E118="",F118=""),0,MAX(0,MIN(F118,DATE(Settings!$C$6,12,1))-MAX(E118,AA$5)))</f>
        <v/>
      </c>
      <c r="AB118" s="44">
        <f>IF(OR(E118="",F118=""),0,MAX(0,MIN(F118,DATE(Settings!$C$6,13,1))-MAX(E118,AB$5)))</f>
        <v/>
      </c>
      <c r="AC118" s="63">
        <f>IF(N(L118)=0,0,M118/L118)</f>
        <v/>
      </c>
    </row>
    <row r="119" hidden="1">
      <c r="B119" s="14" t="n"/>
      <c r="C119" s="14" t="n"/>
      <c r="D119" s="14" t="n"/>
      <c r="E119" s="18" t="n"/>
      <c r="F119" s="18" t="n"/>
      <c r="G119" s="14" t="n"/>
      <c r="H119" s="60" t="n"/>
      <c r="I119" s="60" t="n"/>
      <c r="J119" s="60" t="n"/>
      <c r="K119" s="60" t="n"/>
      <c r="L119" s="33">
        <f>IF(OR(E119="",F119=""),"",MAX(0,F119-E119))</f>
        <v/>
      </c>
      <c r="M119" s="61">
        <f>IF(OR(E119="",F119=""),"",N(H119)*L119+N(I119)+N(J119))</f>
        <v/>
      </c>
      <c r="N119" s="61">
        <f>IF(OR(E119="",F119=""),"",IF(K119&lt;&gt;"",K119,(N(H119)*L119+N(I119))*IFERROR(VLOOKUP(D119,Settings!$F$11:$G$16,2,FALSE),0)))</f>
        <v/>
      </c>
      <c r="O119" s="62">
        <f>IF(OR(E119="",F119=""),"",M119-N119)</f>
        <v/>
      </c>
      <c r="P119" s="61">
        <f>IF(N(L119)=0,0,O119/L119)</f>
        <v/>
      </c>
      <c r="Q119" s="44">
        <f>IF(OR(E119="",F119=""),0,MAX(0,MIN(F119,DATE(Settings!$C$6,2,1))-MAX(E119,Q$5)))</f>
        <v/>
      </c>
      <c r="R119" s="44">
        <f>IF(OR(E119="",F119=""),0,MAX(0,MIN(F119,DATE(Settings!$C$6,3,1))-MAX(E119,R$5)))</f>
        <v/>
      </c>
      <c r="S119" s="44">
        <f>IF(OR(E119="",F119=""),0,MAX(0,MIN(F119,DATE(Settings!$C$6,4,1))-MAX(E119,S$5)))</f>
        <v/>
      </c>
      <c r="T119" s="44">
        <f>IF(OR(E119="",F119=""),0,MAX(0,MIN(F119,DATE(Settings!$C$6,5,1))-MAX(E119,T$5)))</f>
        <v/>
      </c>
      <c r="U119" s="44">
        <f>IF(OR(E119="",F119=""),0,MAX(0,MIN(F119,DATE(Settings!$C$6,6,1))-MAX(E119,U$5)))</f>
        <v/>
      </c>
      <c r="V119" s="44">
        <f>IF(OR(E119="",F119=""),0,MAX(0,MIN(F119,DATE(Settings!$C$6,7,1))-MAX(E119,V$5)))</f>
        <v/>
      </c>
      <c r="W119" s="44">
        <f>IF(OR(E119="",F119=""),0,MAX(0,MIN(F119,DATE(Settings!$C$6,8,1))-MAX(E119,W$5)))</f>
        <v/>
      </c>
      <c r="X119" s="44">
        <f>IF(OR(E119="",F119=""),0,MAX(0,MIN(F119,DATE(Settings!$C$6,9,1))-MAX(E119,X$5)))</f>
        <v/>
      </c>
      <c r="Y119" s="44">
        <f>IF(OR(E119="",F119=""),0,MAX(0,MIN(F119,DATE(Settings!$C$6,10,1))-MAX(E119,Y$5)))</f>
        <v/>
      </c>
      <c r="Z119" s="44">
        <f>IF(OR(E119="",F119=""),0,MAX(0,MIN(F119,DATE(Settings!$C$6,11,1))-MAX(E119,Z$5)))</f>
        <v/>
      </c>
      <c r="AA119" s="44">
        <f>IF(OR(E119="",F119=""),0,MAX(0,MIN(F119,DATE(Settings!$C$6,12,1))-MAX(E119,AA$5)))</f>
        <v/>
      </c>
      <c r="AB119" s="44">
        <f>IF(OR(E119="",F119=""),0,MAX(0,MIN(F119,DATE(Settings!$C$6,13,1))-MAX(E119,AB$5)))</f>
        <v/>
      </c>
      <c r="AC119" s="63">
        <f>IF(N(L119)=0,0,M119/L119)</f>
        <v/>
      </c>
    </row>
    <row r="120" hidden="1">
      <c r="B120" s="14" t="n"/>
      <c r="C120" s="14" t="n"/>
      <c r="D120" s="14" t="n"/>
      <c r="E120" s="18" t="n"/>
      <c r="F120" s="18" t="n"/>
      <c r="G120" s="14" t="n"/>
      <c r="H120" s="60" t="n"/>
      <c r="I120" s="60" t="n"/>
      <c r="J120" s="60" t="n"/>
      <c r="K120" s="60" t="n"/>
      <c r="L120" s="33">
        <f>IF(OR(E120="",F120=""),"",MAX(0,F120-E120))</f>
        <v/>
      </c>
      <c r="M120" s="61">
        <f>IF(OR(E120="",F120=""),"",N(H120)*L120+N(I120)+N(J120))</f>
        <v/>
      </c>
      <c r="N120" s="61">
        <f>IF(OR(E120="",F120=""),"",IF(K120&lt;&gt;"",K120,(N(H120)*L120+N(I120))*IFERROR(VLOOKUP(D120,Settings!$F$11:$G$16,2,FALSE),0)))</f>
        <v/>
      </c>
      <c r="O120" s="62">
        <f>IF(OR(E120="",F120=""),"",M120-N120)</f>
        <v/>
      </c>
      <c r="P120" s="61">
        <f>IF(N(L120)=0,0,O120/L120)</f>
        <v/>
      </c>
      <c r="Q120" s="44">
        <f>IF(OR(E120="",F120=""),0,MAX(0,MIN(F120,DATE(Settings!$C$6,2,1))-MAX(E120,Q$5)))</f>
        <v/>
      </c>
      <c r="R120" s="44">
        <f>IF(OR(E120="",F120=""),0,MAX(0,MIN(F120,DATE(Settings!$C$6,3,1))-MAX(E120,R$5)))</f>
        <v/>
      </c>
      <c r="S120" s="44">
        <f>IF(OR(E120="",F120=""),0,MAX(0,MIN(F120,DATE(Settings!$C$6,4,1))-MAX(E120,S$5)))</f>
        <v/>
      </c>
      <c r="T120" s="44">
        <f>IF(OR(E120="",F120=""),0,MAX(0,MIN(F120,DATE(Settings!$C$6,5,1))-MAX(E120,T$5)))</f>
        <v/>
      </c>
      <c r="U120" s="44">
        <f>IF(OR(E120="",F120=""),0,MAX(0,MIN(F120,DATE(Settings!$C$6,6,1))-MAX(E120,U$5)))</f>
        <v/>
      </c>
      <c r="V120" s="44">
        <f>IF(OR(E120="",F120=""),0,MAX(0,MIN(F120,DATE(Settings!$C$6,7,1))-MAX(E120,V$5)))</f>
        <v/>
      </c>
      <c r="W120" s="44">
        <f>IF(OR(E120="",F120=""),0,MAX(0,MIN(F120,DATE(Settings!$C$6,8,1))-MAX(E120,W$5)))</f>
        <v/>
      </c>
      <c r="X120" s="44">
        <f>IF(OR(E120="",F120=""),0,MAX(0,MIN(F120,DATE(Settings!$C$6,9,1))-MAX(E120,X$5)))</f>
        <v/>
      </c>
      <c r="Y120" s="44">
        <f>IF(OR(E120="",F120=""),0,MAX(0,MIN(F120,DATE(Settings!$C$6,10,1))-MAX(E120,Y$5)))</f>
        <v/>
      </c>
      <c r="Z120" s="44">
        <f>IF(OR(E120="",F120=""),0,MAX(0,MIN(F120,DATE(Settings!$C$6,11,1))-MAX(E120,Z$5)))</f>
        <v/>
      </c>
      <c r="AA120" s="44">
        <f>IF(OR(E120="",F120=""),0,MAX(0,MIN(F120,DATE(Settings!$C$6,12,1))-MAX(E120,AA$5)))</f>
        <v/>
      </c>
      <c r="AB120" s="44">
        <f>IF(OR(E120="",F120=""),0,MAX(0,MIN(F120,DATE(Settings!$C$6,13,1))-MAX(E120,AB$5)))</f>
        <v/>
      </c>
      <c r="AC120" s="63">
        <f>IF(N(L120)=0,0,M120/L120)</f>
        <v/>
      </c>
    </row>
    <row r="121" hidden="1">
      <c r="B121" s="14" t="n"/>
      <c r="C121" s="14" t="n"/>
      <c r="D121" s="14" t="n"/>
      <c r="E121" s="18" t="n"/>
      <c r="F121" s="18" t="n"/>
      <c r="G121" s="14" t="n"/>
      <c r="H121" s="60" t="n"/>
      <c r="I121" s="60" t="n"/>
      <c r="J121" s="60" t="n"/>
      <c r="K121" s="60" t="n"/>
      <c r="L121" s="33">
        <f>IF(OR(E121="",F121=""),"",MAX(0,F121-E121))</f>
        <v/>
      </c>
      <c r="M121" s="61">
        <f>IF(OR(E121="",F121=""),"",N(H121)*L121+N(I121)+N(J121))</f>
        <v/>
      </c>
      <c r="N121" s="61">
        <f>IF(OR(E121="",F121=""),"",IF(K121&lt;&gt;"",K121,(N(H121)*L121+N(I121))*IFERROR(VLOOKUP(D121,Settings!$F$11:$G$16,2,FALSE),0)))</f>
        <v/>
      </c>
      <c r="O121" s="62">
        <f>IF(OR(E121="",F121=""),"",M121-N121)</f>
        <v/>
      </c>
      <c r="P121" s="61">
        <f>IF(N(L121)=0,0,O121/L121)</f>
        <v/>
      </c>
      <c r="Q121" s="44">
        <f>IF(OR(E121="",F121=""),0,MAX(0,MIN(F121,DATE(Settings!$C$6,2,1))-MAX(E121,Q$5)))</f>
        <v/>
      </c>
      <c r="R121" s="44">
        <f>IF(OR(E121="",F121=""),0,MAX(0,MIN(F121,DATE(Settings!$C$6,3,1))-MAX(E121,R$5)))</f>
        <v/>
      </c>
      <c r="S121" s="44">
        <f>IF(OR(E121="",F121=""),0,MAX(0,MIN(F121,DATE(Settings!$C$6,4,1))-MAX(E121,S$5)))</f>
        <v/>
      </c>
      <c r="T121" s="44">
        <f>IF(OR(E121="",F121=""),0,MAX(0,MIN(F121,DATE(Settings!$C$6,5,1))-MAX(E121,T$5)))</f>
        <v/>
      </c>
      <c r="U121" s="44">
        <f>IF(OR(E121="",F121=""),0,MAX(0,MIN(F121,DATE(Settings!$C$6,6,1))-MAX(E121,U$5)))</f>
        <v/>
      </c>
      <c r="V121" s="44">
        <f>IF(OR(E121="",F121=""),0,MAX(0,MIN(F121,DATE(Settings!$C$6,7,1))-MAX(E121,V$5)))</f>
        <v/>
      </c>
      <c r="W121" s="44">
        <f>IF(OR(E121="",F121=""),0,MAX(0,MIN(F121,DATE(Settings!$C$6,8,1))-MAX(E121,W$5)))</f>
        <v/>
      </c>
      <c r="X121" s="44">
        <f>IF(OR(E121="",F121=""),0,MAX(0,MIN(F121,DATE(Settings!$C$6,9,1))-MAX(E121,X$5)))</f>
        <v/>
      </c>
      <c r="Y121" s="44">
        <f>IF(OR(E121="",F121=""),0,MAX(0,MIN(F121,DATE(Settings!$C$6,10,1))-MAX(E121,Y$5)))</f>
        <v/>
      </c>
      <c r="Z121" s="44">
        <f>IF(OR(E121="",F121=""),0,MAX(0,MIN(F121,DATE(Settings!$C$6,11,1))-MAX(E121,Z$5)))</f>
        <v/>
      </c>
      <c r="AA121" s="44">
        <f>IF(OR(E121="",F121=""),0,MAX(0,MIN(F121,DATE(Settings!$C$6,12,1))-MAX(E121,AA$5)))</f>
        <v/>
      </c>
      <c r="AB121" s="44">
        <f>IF(OR(E121="",F121=""),0,MAX(0,MIN(F121,DATE(Settings!$C$6,13,1))-MAX(E121,AB$5)))</f>
        <v/>
      </c>
      <c r="AC121" s="63">
        <f>IF(N(L121)=0,0,M121/L121)</f>
        <v/>
      </c>
    </row>
    <row r="122" hidden="1">
      <c r="B122" s="14" t="n"/>
      <c r="C122" s="14" t="n"/>
      <c r="D122" s="14" t="n"/>
      <c r="E122" s="18" t="n"/>
      <c r="F122" s="18" t="n"/>
      <c r="G122" s="14" t="n"/>
      <c r="H122" s="60" t="n"/>
      <c r="I122" s="60" t="n"/>
      <c r="J122" s="60" t="n"/>
      <c r="K122" s="60" t="n"/>
      <c r="L122" s="33">
        <f>IF(OR(E122="",F122=""),"",MAX(0,F122-E122))</f>
        <v/>
      </c>
      <c r="M122" s="61">
        <f>IF(OR(E122="",F122=""),"",N(H122)*L122+N(I122)+N(J122))</f>
        <v/>
      </c>
      <c r="N122" s="61">
        <f>IF(OR(E122="",F122=""),"",IF(K122&lt;&gt;"",K122,(N(H122)*L122+N(I122))*IFERROR(VLOOKUP(D122,Settings!$F$11:$G$16,2,FALSE),0)))</f>
        <v/>
      </c>
      <c r="O122" s="62">
        <f>IF(OR(E122="",F122=""),"",M122-N122)</f>
        <v/>
      </c>
      <c r="P122" s="61">
        <f>IF(N(L122)=0,0,O122/L122)</f>
        <v/>
      </c>
      <c r="Q122" s="44">
        <f>IF(OR(E122="",F122=""),0,MAX(0,MIN(F122,DATE(Settings!$C$6,2,1))-MAX(E122,Q$5)))</f>
        <v/>
      </c>
      <c r="R122" s="44">
        <f>IF(OR(E122="",F122=""),0,MAX(0,MIN(F122,DATE(Settings!$C$6,3,1))-MAX(E122,R$5)))</f>
        <v/>
      </c>
      <c r="S122" s="44">
        <f>IF(OR(E122="",F122=""),0,MAX(0,MIN(F122,DATE(Settings!$C$6,4,1))-MAX(E122,S$5)))</f>
        <v/>
      </c>
      <c r="T122" s="44">
        <f>IF(OR(E122="",F122=""),0,MAX(0,MIN(F122,DATE(Settings!$C$6,5,1))-MAX(E122,T$5)))</f>
        <v/>
      </c>
      <c r="U122" s="44">
        <f>IF(OR(E122="",F122=""),0,MAX(0,MIN(F122,DATE(Settings!$C$6,6,1))-MAX(E122,U$5)))</f>
        <v/>
      </c>
      <c r="V122" s="44">
        <f>IF(OR(E122="",F122=""),0,MAX(0,MIN(F122,DATE(Settings!$C$6,7,1))-MAX(E122,V$5)))</f>
        <v/>
      </c>
      <c r="W122" s="44">
        <f>IF(OR(E122="",F122=""),0,MAX(0,MIN(F122,DATE(Settings!$C$6,8,1))-MAX(E122,W$5)))</f>
        <v/>
      </c>
      <c r="X122" s="44">
        <f>IF(OR(E122="",F122=""),0,MAX(0,MIN(F122,DATE(Settings!$C$6,9,1))-MAX(E122,X$5)))</f>
        <v/>
      </c>
      <c r="Y122" s="44">
        <f>IF(OR(E122="",F122=""),0,MAX(0,MIN(F122,DATE(Settings!$C$6,10,1))-MAX(E122,Y$5)))</f>
        <v/>
      </c>
      <c r="Z122" s="44">
        <f>IF(OR(E122="",F122=""),0,MAX(0,MIN(F122,DATE(Settings!$C$6,11,1))-MAX(E122,Z$5)))</f>
        <v/>
      </c>
      <c r="AA122" s="44">
        <f>IF(OR(E122="",F122=""),0,MAX(0,MIN(F122,DATE(Settings!$C$6,12,1))-MAX(E122,AA$5)))</f>
        <v/>
      </c>
      <c r="AB122" s="44">
        <f>IF(OR(E122="",F122=""),0,MAX(0,MIN(F122,DATE(Settings!$C$6,13,1))-MAX(E122,AB$5)))</f>
        <v/>
      </c>
      <c r="AC122" s="63">
        <f>IF(N(L122)=0,0,M122/L122)</f>
        <v/>
      </c>
    </row>
    <row r="123" hidden="1">
      <c r="B123" s="14" t="n"/>
      <c r="C123" s="14" t="n"/>
      <c r="D123" s="14" t="n"/>
      <c r="E123" s="18" t="n"/>
      <c r="F123" s="18" t="n"/>
      <c r="G123" s="14" t="n"/>
      <c r="H123" s="60" t="n"/>
      <c r="I123" s="60" t="n"/>
      <c r="J123" s="60" t="n"/>
      <c r="K123" s="60" t="n"/>
      <c r="L123" s="33">
        <f>IF(OR(E123="",F123=""),"",MAX(0,F123-E123))</f>
        <v/>
      </c>
      <c r="M123" s="61">
        <f>IF(OR(E123="",F123=""),"",N(H123)*L123+N(I123)+N(J123))</f>
        <v/>
      </c>
      <c r="N123" s="61">
        <f>IF(OR(E123="",F123=""),"",IF(K123&lt;&gt;"",K123,(N(H123)*L123+N(I123))*IFERROR(VLOOKUP(D123,Settings!$F$11:$G$16,2,FALSE),0)))</f>
        <v/>
      </c>
      <c r="O123" s="62">
        <f>IF(OR(E123="",F123=""),"",M123-N123)</f>
        <v/>
      </c>
      <c r="P123" s="61">
        <f>IF(N(L123)=0,0,O123/L123)</f>
        <v/>
      </c>
      <c r="Q123" s="44">
        <f>IF(OR(E123="",F123=""),0,MAX(0,MIN(F123,DATE(Settings!$C$6,2,1))-MAX(E123,Q$5)))</f>
        <v/>
      </c>
      <c r="R123" s="44">
        <f>IF(OR(E123="",F123=""),0,MAX(0,MIN(F123,DATE(Settings!$C$6,3,1))-MAX(E123,R$5)))</f>
        <v/>
      </c>
      <c r="S123" s="44">
        <f>IF(OR(E123="",F123=""),0,MAX(0,MIN(F123,DATE(Settings!$C$6,4,1))-MAX(E123,S$5)))</f>
        <v/>
      </c>
      <c r="T123" s="44">
        <f>IF(OR(E123="",F123=""),0,MAX(0,MIN(F123,DATE(Settings!$C$6,5,1))-MAX(E123,T$5)))</f>
        <v/>
      </c>
      <c r="U123" s="44">
        <f>IF(OR(E123="",F123=""),0,MAX(0,MIN(F123,DATE(Settings!$C$6,6,1))-MAX(E123,U$5)))</f>
        <v/>
      </c>
      <c r="V123" s="44">
        <f>IF(OR(E123="",F123=""),0,MAX(0,MIN(F123,DATE(Settings!$C$6,7,1))-MAX(E123,V$5)))</f>
        <v/>
      </c>
      <c r="W123" s="44">
        <f>IF(OR(E123="",F123=""),0,MAX(0,MIN(F123,DATE(Settings!$C$6,8,1))-MAX(E123,W$5)))</f>
        <v/>
      </c>
      <c r="X123" s="44">
        <f>IF(OR(E123="",F123=""),0,MAX(0,MIN(F123,DATE(Settings!$C$6,9,1))-MAX(E123,X$5)))</f>
        <v/>
      </c>
      <c r="Y123" s="44">
        <f>IF(OR(E123="",F123=""),0,MAX(0,MIN(F123,DATE(Settings!$C$6,10,1))-MAX(E123,Y$5)))</f>
        <v/>
      </c>
      <c r="Z123" s="44">
        <f>IF(OR(E123="",F123=""),0,MAX(0,MIN(F123,DATE(Settings!$C$6,11,1))-MAX(E123,Z$5)))</f>
        <v/>
      </c>
      <c r="AA123" s="44">
        <f>IF(OR(E123="",F123=""),0,MAX(0,MIN(F123,DATE(Settings!$C$6,12,1))-MAX(E123,AA$5)))</f>
        <v/>
      </c>
      <c r="AB123" s="44">
        <f>IF(OR(E123="",F123=""),0,MAX(0,MIN(F123,DATE(Settings!$C$6,13,1))-MAX(E123,AB$5)))</f>
        <v/>
      </c>
      <c r="AC123" s="63">
        <f>IF(N(L123)=0,0,M123/L123)</f>
        <v/>
      </c>
    </row>
    <row r="124" hidden="1">
      <c r="B124" s="14" t="n"/>
      <c r="C124" s="14" t="n"/>
      <c r="D124" s="14" t="n"/>
      <c r="E124" s="18" t="n"/>
      <c r="F124" s="18" t="n"/>
      <c r="G124" s="14" t="n"/>
      <c r="H124" s="60" t="n"/>
      <c r="I124" s="60" t="n"/>
      <c r="J124" s="60" t="n"/>
      <c r="K124" s="60" t="n"/>
      <c r="L124" s="33">
        <f>IF(OR(E124="",F124=""),"",MAX(0,F124-E124))</f>
        <v/>
      </c>
      <c r="M124" s="61">
        <f>IF(OR(E124="",F124=""),"",N(H124)*L124+N(I124)+N(J124))</f>
        <v/>
      </c>
      <c r="N124" s="61">
        <f>IF(OR(E124="",F124=""),"",IF(K124&lt;&gt;"",K124,(N(H124)*L124+N(I124))*IFERROR(VLOOKUP(D124,Settings!$F$11:$G$16,2,FALSE),0)))</f>
        <v/>
      </c>
      <c r="O124" s="62">
        <f>IF(OR(E124="",F124=""),"",M124-N124)</f>
        <v/>
      </c>
      <c r="P124" s="61">
        <f>IF(N(L124)=0,0,O124/L124)</f>
        <v/>
      </c>
      <c r="Q124" s="44">
        <f>IF(OR(E124="",F124=""),0,MAX(0,MIN(F124,DATE(Settings!$C$6,2,1))-MAX(E124,Q$5)))</f>
        <v/>
      </c>
      <c r="R124" s="44">
        <f>IF(OR(E124="",F124=""),0,MAX(0,MIN(F124,DATE(Settings!$C$6,3,1))-MAX(E124,R$5)))</f>
        <v/>
      </c>
      <c r="S124" s="44">
        <f>IF(OR(E124="",F124=""),0,MAX(0,MIN(F124,DATE(Settings!$C$6,4,1))-MAX(E124,S$5)))</f>
        <v/>
      </c>
      <c r="T124" s="44">
        <f>IF(OR(E124="",F124=""),0,MAX(0,MIN(F124,DATE(Settings!$C$6,5,1))-MAX(E124,T$5)))</f>
        <v/>
      </c>
      <c r="U124" s="44">
        <f>IF(OR(E124="",F124=""),0,MAX(0,MIN(F124,DATE(Settings!$C$6,6,1))-MAX(E124,U$5)))</f>
        <v/>
      </c>
      <c r="V124" s="44">
        <f>IF(OR(E124="",F124=""),0,MAX(0,MIN(F124,DATE(Settings!$C$6,7,1))-MAX(E124,V$5)))</f>
        <v/>
      </c>
      <c r="W124" s="44">
        <f>IF(OR(E124="",F124=""),0,MAX(0,MIN(F124,DATE(Settings!$C$6,8,1))-MAX(E124,W$5)))</f>
        <v/>
      </c>
      <c r="X124" s="44">
        <f>IF(OR(E124="",F124=""),0,MAX(0,MIN(F124,DATE(Settings!$C$6,9,1))-MAX(E124,X$5)))</f>
        <v/>
      </c>
      <c r="Y124" s="44">
        <f>IF(OR(E124="",F124=""),0,MAX(0,MIN(F124,DATE(Settings!$C$6,10,1))-MAX(E124,Y$5)))</f>
        <v/>
      </c>
      <c r="Z124" s="44">
        <f>IF(OR(E124="",F124=""),0,MAX(0,MIN(F124,DATE(Settings!$C$6,11,1))-MAX(E124,Z$5)))</f>
        <v/>
      </c>
      <c r="AA124" s="44">
        <f>IF(OR(E124="",F124=""),0,MAX(0,MIN(F124,DATE(Settings!$C$6,12,1))-MAX(E124,AA$5)))</f>
        <v/>
      </c>
      <c r="AB124" s="44">
        <f>IF(OR(E124="",F124=""),0,MAX(0,MIN(F124,DATE(Settings!$C$6,13,1))-MAX(E124,AB$5)))</f>
        <v/>
      </c>
      <c r="AC124" s="63">
        <f>IF(N(L124)=0,0,M124/L124)</f>
        <v/>
      </c>
    </row>
    <row r="125" hidden="1">
      <c r="B125" s="14" t="n"/>
      <c r="C125" s="14" t="n"/>
      <c r="D125" s="14" t="n"/>
      <c r="E125" s="18" t="n"/>
      <c r="F125" s="18" t="n"/>
      <c r="G125" s="14" t="n"/>
      <c r="H125" s="60" t="n"/>
      <c r="I125" s="60" t="n"/>
      <c r="J125" s="60" t="n"/>
      <c r="K125" s="60" t="n"/>
      <c r="L125" s="33">
        <f>IF(OR(E125="",F125=""),"",MAX(0,F125-E125))</f>
        <v/>
      </c>
      <c r="M125" s="61">
        <f>IF(OR(E125="",F125=""),"",N(H125)*L125+N(I125)+N(J125))</f>
        <v/>
      </c>
      <c r="N125" s="61">
        <f>IF(OR(E125="",F125=""),"",IF(K125&lt;&gt;"",K125,(N(H125)*L125+N(I125))*IFERROR(VLOOKUP(D125,Settings!$F$11:$G$16,2,FALSE),0)))</f>
        <v/>
      </c>
      <c r="O125" s="62">
        <f>IF(OR(E125="",F125=""),"",M125-N125)</f>
        <v/>
      </c>
      <c r="P125" s="61">
        <f>IF(N(L125)=0,0,O125/L125)</f>
        <v/>
      </c>
      <c r="Q125" s="44">
        <f>IF(OR(E125="",F125=""),0,MAX(0,MIN(F125,DATE(Settings!$C$6,2,1))-MAX(E125,Q$5)))</f>
        <v/>
      </c>
      <c r="R125" s="44">
        <f>IF(OR(E125="",F125=""),0,MAX(0,MIN(F125,DATE(Settings!$C$6,3,1))-MAX(E125,R$5)))</f>
        <v/>
      </c>
      <c r="S125" s="44">
        <f>IF(OR(E125="",F125=""),0,MAX(0,MIN(F125,DATE(Settings!$C$6,4,1))-MAX(E125,S$5)))</f>
        <v/>
      </c>
      <c r="T125" s="44">
        <f>IF(OR(E125="",F125=""),0,MAX(0,MIN(F125,DATE(Settings!$C$6,5,1))-MAX(E125,T$5)))</f>
        <v/>
      </c>
      <c r="U125" s="44">
        <f>IF(OR(E125="",F125=""),0,MAX(0,MIN(F125,DATE(Settings!$C$6,6,1))-MAX(E125,U$5)))</f>
        <v/>
      </c>
      <c r="V125" s="44">
        <f>IF(OR(E125="",F125=""),0,MAX(0,MIN(F125,DATE(Settings!$C$6,7,1))-MAX(E125,V$5)))</f>
        <v/>
      </c>
      <c r="W125" s="44">
        <f>IF(OR(E125="",F125=""),0,MAX(0,MIN(F125,DATE(Settings!$C$6,8,1))-MAX(E125,W$5)))</f>
        <v/>
      </c>
      <c r="X125" s="44">
        <f>IF(OR(E125="",F125=""),0,MAX(0,MIN(F125,DATE(Settings!$C$6,9,1))-MAX(E125,X$5)))</f>
        <v/>
      </c>
      <c r="Y125" s="44">
        <f>IF(OR(E125="",F125=""),0,MAX(0,MIN(F125,DATE(Settings!$C$6,10,1))-MAX(E125,Y$5)))</f>
        <v/>
      </c>
      <c r="Z125" s="44">
        <f>IF(OR(E125="",F125=""),0,MAX(0,MIN(F125,DATE(Settings!$C$6,11,1))-MAX(E125,Z$5)))</f>
        <v/>
      </c>
      <c r="AA125" s="44">
        <f>IF(OR(E125="",F125=""),0,MAX(0,MIN(F125,DATE(Settings!$C$6,12,1))-MAX(E125,AA$5)))</f>
        <v/>
      </c>
      <c r="AB125" s="44">
        <f>IF(OR(E125="",F125=""),0,MAX(0,MIN(F125,DATE(Settings!$C$6,13,1))-MAX(E125,AB$5)))</f>
        <v/>
      </c>
      <c r="AC125" s="63">
        <f>IF(N(L125)=0,0,M125/L125)</f>
        <v/>
      </c>
    </row>
    <row r="126" hidden="1">
      <c r="B126" s="14" t="n"/>
      <c r="C126" s="14" t="n"/>
      <c r="D126" s="14" t="n"/>
      <c r="E126" s="18" t="n"/>
      <c r="F126" s="18" t="n"/>
      <c r="G126" s="14" t="n"/>
      <c r="H126" s="60" t="n"/>
      <c r="I126" s="60" t="n"/>
      <c r="J126" s="60" t="n"/>
      <c r="K126" s="60" t="n"/>
      <c r="L126" s="33">
        <f>IF(OR(E126="",F126=""),"",MAX(0,F126-E126))</f>
        <v/>
      </c>
      <c r="M126" s="61">
        <f>IF(OR(E126="",F126=""),"",N(H126)*L126+N(I126)+N(J126))</f>
        <v/>
      </c>
      <c r="N126" s="61">
        <f>IF(OR(E126="",F126=""),"",IF(K126&lt;&gt;"",K126,(N(H126)*L126+N(I126))*IFERROR(VLOOKUP(D126,Settings!$F$11:$G$16,2,FALSE),0)))</f>
        <v/>
      </c>
      <c r="O126" s="62">
        <f>IF(OR(E126="",F126=""),"",M126-N126)</f>
        <v/>
      </c>
      <c r="P126" s="61">
        <f>IF(N(L126)=0,0,O126/L126)</f>
        <v/>
      </c>
      <c r="Q126" s="44">
        <f>IF(OR(E126="",F126=""),0,MAX(0,MIN(F126,DATE(Settings!$C$6,2,1))-MAX(E126,Q$5)))</f>
        <v/>
      </c>
      <c r="R126" s="44">
        <f>IF(OR(E126="",F126=""),0,MAX(0,MIN(F126,DATE(Settings!$C$6,3,1))-MAX(E126,R$5)))</f>
        <v/>
      </c>
      <c r="S126" s="44">
        <f>IF(OR(E126="",F126=""),0,MAX(0,MIN(F126,DATE(Settings!$C$6,4,1))-MAX(E126,S$5)))</f>
        <v/>
      </c>
      <c r="T126" s="44">
        <f>IF(OR(E126="",F126=""),0,MAX(0,MIN(F126,DATE(Settings!$C$6,5,1))-MAX(E126,T$5)))</f>
        <v/>
      </c>
      <c r="U126" s="44">
        <f>IF(OR(E126="",F126=""),0,MAX(0,MIN(F126,DATE(Settings!$C$6,6,1))-MAX(E126,U$5)))</f>
        <v/>
      </c>
      <c r="V126" s="44">
        <f>IF(OR(E126="",F126=""),0,MAX(0,MIN(F126,DATE(Settings!$C$6,7,1))-MAX(E126,V$5)))</f>
        <v/>
      </c>
      <c r="W126" s="44">
        <f>IF(OR(E126="",F126=""),0,MAX(0,MIN(F126,DATE(Settings!$C$6,8,1))-MAX(E126,W$5)))</f>
        <v/>
      </c>
      <c r="X126" s="44">
        <f>IF(OR(E126="",F126=""),0,MAX(0,MIN(F126,DATE(Settings!$C$6,9,1))-MAX(E126,X$5)))</f>
        <v/>
      </c>
      <c r="Y126" s="44">
        <f>IF(OR(E126="",F126=""),0,MAX(0,MIN(F126,DATE(Settings!$C$6,10,1))-MAX(E126,Y$5)))</f>
        <v/>
      </c>
      <c r="Z126" s="44">
        <f>IF(OR(E126="",F126=""),0,MAX(0,MIN(F126,DATE(Settings!$C$6,11,1))-MAX(E126,Z$5)))</f>
        <v/>
      </c>
      <c r="AA126" s="44">
        <f>IF(OR(E126="",F126=""),0,MAX(0,MIN(F126,DATE(Settings!$C$6,12,1))-MAX(E126,AA$5)))</f>
        <v/>
      </c>
      <c r="AB126" s="44">
        <f>IF(OR(E126="",F126=""),0,MAX(0,MIN(F126,DATE(Settings!$C$6,13,1))-MAX(E126,AB$5)))</f>
        <v/>
      </c>
      <c r="AC126" s="63">
        <f>IF(N(L126)=0,0,M126/L126)</f>
        <v/>
      </c>
    </row>
    <row r="127" hidden="1">
      <c r="B127" s="14" t="n"/>
      <c r="C127" s="14" t="n"/>
      <c r="D127" s="14" t="n"/>
      <c r="E127" s="18" t="n"/>
      <c r="F127" s="18" t="n"/>
      <c r="G127" s="14" t="n"/>
      <c r="H127" s="60" t="n"/>
      <c r="I127" s="60" t="n"/>
      <c r="J127" s="60" t="n"/>
      <c r="K127" s="60" t="n"/>
      <c r="L127" s="33">
        <f>IF(OR(E127="",F127=""),"",MAX(0,F127-E127))</f>
        <v/>
      </c>
      <c r="M127" s="61">
        <f>IF(OR(E127="",F127=""),"",N(H127)*L127+N(I127)+N(J127))</f>
        <v/>
      </c>
      <c r="N127" s="61">
        <f>IF(OR(E127="",F127=""),"",IF(K127&lt;&gt;"",K127,(N(H127)*L127+N(I127))*IFERROR(VLOOKUP(D127,Settings!$F$11:$G$16,2,FALSE),0)))</f>
        <v/>
      </c>
      <c r="O127" s="62">
        <f>IF(OR(E127="",F127=""),"",M127-N127)</f>
        <v/>
      </c>
      <c r="P127" s="61">
        <f>IF(N(L127)=0,0,O127/L127)</f>
        <v/>
      </c>
      <c r="Q127" s="44">
        <f>IF(OR(E127="",F127=""),0,MAX(0,MIN(F127,DATE(Settings!$C$6,2,1))-MAX(E127,Q$5)))</f>
        <v/>
      </c>
      <c r="R127" s="44">
        <f>IF(OR(E127="",F127=""),0,MAX(0,MIN(F127,DATE(Settings!$C$6,3,1))-MAX(E127,R$5)))</f>
        <v/>
      </c>
      <c r="S127" s="44">
        <f>IF(OR(E127="",F127=""),0,MAX(0,MIN(F127,DATE(Settings!$C$6,4,1))-MAX(E127,S$5)))</f>
        <v/>
      </c>
      <c r="T127" s="44">
        <f>IF(OR(E127="",F127=""),0,MAX(0,MIN(F127,DATE(Settings!$C$6,5,1))-MAX(E127,T$5)))</f>
        <v/>
      </c>
      <c r="U127" s="44">
        <f>IF(OR(E127="",F127=""),0,MAX(0,MIN(F127,DATE(Settings!$C$6,6,1))-MAX(E127,U$5)))</f>
        <v/>
      </c>
      <c r="V127" s="44">
        <f>IF(OR(E127="",F127=""),0,MAX(0,MIN(F127,DATE(Settings!$C$6,7,1))-MAX(E127,V$5)))</f>
        <v/>
      </c>
      <c r="W127" s="44">
        <f>IF(OR(E127="",F127=""),0,MAX(0,MIN(F127,DATE(Settings!$C$6,8,1))-MAX(E127,W$5)))</f>
        <v/>
      </c>
      <c r="X127" s="44">
        <f>IF(OR(E127="",F127=""),0,MAX(0,MIN(F127,DATE(Settings!$C$6,9,1))-MAX(E127,X$5)))</f>
        <v/>
      </c>
      <c r="Y127" s="44">
        <f>IF(OR(E127="",F127=""),0,MAX(0,MIN(F127,DATE(Settings!$C$6,10,1))-MAX(E127,Y$5)))</f>
        <v/>
      </c>
      <c r="Z127" s="44">
        <f>IF(OR(E127="",F127=""),0,MAX(0,MIN(F127,DATE(Settings!$C$6,11,1))-MAX(E127,Z$5)))</f>
        <v/>
      </c>
      <c r="AA127" s="44">
        <f>IF(OR(E127="",F127=""),0,MAX(0,MIN(F127,DATE(Settings!$C$6,12,1))-MAX(E127,AA$5)))</f>
        <v/>
      </c>
      <c r="AB127" s="44">
        <f>IF(OR(E127="",F127=""),0,MAX(0,MIN(F127,DATE(Settings!$C$6,13,1))-MAX(E127,AB$5)))</f>
        <v/>
      </c>
      <c r="AC127" s="63">
        <f>IF(N(L127)=0,0,M127/L127)</f>
        <v/>
      </c>
    </row>
    <row r="128" hidden="1">
      <c r="B128" s="14" t="n"/>
      <c r="C128" s="14" t="n"/>
      <c r="D128" s="14" t="n"/>
      <c r="E128" s="18" t="n"/>
      <c r="F128" s="18" t="n"/>
      <c r="G128" s="14" t="n"/>
      <c r="H128" s="60" t="n"/>
      <c r="I128" s="60" t="n"/>
      <c r="J128" s="60" t="n"/>
      <c r="K128" s="60" t="n"/>
      <c r="L128" s="33">
        <f>IF(OR(E128="",F128=""),"",MAX(0,F128-E128))</f>
        <v/>
      </c>
      <c r="M128" s="61">
        <f>IF(OR(E128="",F128=""),"",N(H128)*L128+N(I128)+N(J128))</f>
        <v/>
      </c>
      <c r="N128" s="61">
        <f>IF(OR(E128="",F128=""),"",IF(K128&lt;&gt;"",K128,(N(H128)*L128+N(I128))*IFERROR(VLOOKUP(D128,Settings!$F$11:$G$16,2,FALSE),0)))</f>
        <v/>
      </c>
      <c r="O128" s="62">
        <f>IF(OR(E128="",F128=""),"",M128-N128)</f>
        <v/>
      </c>
      <c r="P128" s="61">
        <f>IF(N(L128)=0,0,O128/L128)</f>
        <v/>
      </c>
      <c r="Q128" s="44">
        <f>IF(OR(E128="",F128=""),0,MAX(0,MIN(F128,DATE(Settings!$C$6,2,1))-MAX(E128,Q$5)))</f>
        <v/>
      </c>
      <c r="R128" s="44">
        <f>IF(OR(E128="",F128=""),0,MAX(0,MIN(F128,DATE(Settings!$C$6,3,1))-MAX(E128,R$5)))</f>
        <v/>
      </c>
      <c r="S128" s="44">
        <f>IF(OR(E128="",F128=""),0,MAX(0,MIN(F128,DATE(Settings!$C$6,4,1))-MAX(E128,S$5)))</f>
        <v/>
      </c>
      <c r="T128" s="44">
        <f>IF(OR(E128="",F128=""),0,MAX(0,MIN(F128,DATE(Settings!$C$6,5,1))-MAX(E128,T$5)))</f>
        <v/>
      </c>
      <c r="U128" s="44">
        <f>IF(OR(E128="",F128=""),0,MAX(0,MIN(F128,DATE(Settings!$C$6,6,1))-MAX(E128,U$5)))</f>
        <v/>
      </c>
      <c r="V128" s="44">
        <f>IF(OR(E128="",F128=""),0,MAX(0,MIN(F128,DATE(Settings!$C$6,7,1))-MAX(E128,V$5)))</f>
        <v/>
      </c>
      <c r="W128" s="44">
        <f>IF(OR(E128="",F128=""),0,MAX(0,MIN(F128,DATE(Settings!$C$6,8,1))-MAX(E128,W$5)))</f>
        <v/>
      </c>
      <c r="X128" s="44">
        <f>IF(OR(E128="",F128=""),0,MAX(0,MIN(F128,DATE(Settings!$C$6,9,1))-MAX(E128,X$5)))</f>
        <v/>
      </c>
      <c r="Y128" s="44">
        <f>IF(OR(E128="",F128=""),0,MAX(0,MIN(F128,DATE(Settings!$C$6,10,1))-MAX(E128,Y$5)))</f>
        <v/>
      </c>
      <c r="Z128" s="44">
        <f>IF(OR(E128="",F128=""),0,MAX(0,MIN(F128,DATE(Settings!$C$6,11,1))-MAX(E128,Z$5)))</f>
        <v/>
      </c>
      <c r="AA128" s="44">
        <f>IF(OR(E128="",F128=""),0,MAX(0,MIN(F128,DATE(Settings!$C$6,12,1))-MAX(E128,AA$5)))</f>
        <v/>
      </c>
      <c r="AB128" s="44">
        <f>IF(OR(E128="",F128=""),0,MAX(0,MIN(F128,DATE(Settings!$C$6,13,1))-MAX(E128,AB$5)))</f>
        <v/>
      </c>
      <c r="AC128" s="63">
        <f>IF(N(L128)=0,0,M128/L128)</f>
        <v/>
      </c>
    </row>
    <row r="129" hidden="1">
      <c r="B129" s="14" t="n"/>
      <c r="C129" s="14" t="n"/>
      <c r="D129" s="14" t="n"/>
      <c r="E129" s="18" t="n"/>
      <c r="F129" s="18" t="n"/>
      <c r="G129" s="14" t="n"/>
      <c r="H129" s="60" t="n"/>
      <c r="I129" s="60" t="n"/>
      <c r="J129" s="60" t="n"/>
      <c r="K129" s="60" t="n"/>
      <c r="L129" s="33">
        <f>IF(OR(E129="",F129=""),"",MAX(0,F129-E129))</f>
        <v/>
      </c>
      <c r="M129" s="61">
        <f>IF(OR(E129="",F129=""),"",N(H129)*L129+N(I129)+N(J129))</f>
        <v/>
      </c>
      <c r="N129" s="61">
        <f>IF(OR(E129="",F129=""),"",IF(K129&lt;&gt;"",K129,(N(H129)*L129+N(I129))*IFERROR(VLOOKUP(D129,Settings!$F$11:$G$16,2,FALSE),0)))</f>
        <v/>
      </c>
      <c r="O129" s="62">
        <f>IF(OR(E129="",F129=""),"",M129-N129)</f>
        <v/>
      </c>
      <c r="P129" s="61">
        <f>IF(N(L129)=0,0,O129/L129)</f>
        <v/>
      </c>
      <c r="Q129" s="44">
        <f>IF(OR(E129="",F129=""),0,MAX(0,MIN(F129,DATE(Settings!$C$6,2,1))-MAX(E129,Q$5)))</f>
        <v/>
      </c>
      <c r="R129" s="44">
        <f>IF(OR(E129="",F129=""),0,MAX(0,MIN(F129,DATE(Settings!$C$6,3,1))-MAX(E129,R$5)))</f>
        <v/>
      </c>
      <c r="S129" s="44">
        <f>IF(OR(E129="",F129=""),0,MAX(0,MIN(F129,DATE(Settings!$C$6,4,1))-MAX(E129,S$5)))</f>
        <v/>
      </c>
      <c r="T129" s="44">
        <f>IF(OR(E129="",F129=""),0,MAX(0,MIN(F129,DATE(Settings!$C$6,5,1))-MAX(E129,T$5)))</f>
        <v/>
      </c>
      <c r="U129" s="44">
        <f>IF(OR(E129="",F129=""),0,MAX(0,MIN(F129,DATE(Settings!$C$6,6,1))-MAX(E129,U$5)))</f>
        <v/>
      </c>
      <c r="V129" s="44">
        <f>IF(OR(E129="",F129=""),0,MAX(0,MIN(F129,DATE(Settings!$C$6,7,1))-MAX(E129,V$5)))</f>
        <v/>
      </c>
      <c r="W129" s="44">
        <f>IF(OR(E129="",F129=""),0,MAX(0,MIN(F129,DATE(Settings!$C$6,8,1))-MAX(E129,W$5)))</f>
        <v/>
      </c>
      <c r="X129" s="44">
        <f>IF(OR(E129="",F129=""),0,MAX(0,MIN(F129,DATE(Settings!$C$6,9,1))-MAX(E129,X$5)))</f>
        <v/>
      </c>
      <c r="Y129" s="44">
        <f>IF(OR(E129="",F129=""),0,MAX(0,MIN(F129,DATE(Settings!$C$6,10,1))-MAX(E129,Y$5)))</f>
        <v/>
      </c>
      <c r="Z129" s="44">
        <f>IF(OR(E129="",F129=""),0,MAX(0,MIN(F129,DATE(Settings!$C$6,11,1))-MAX(E129,Z$5)))</f>
        <v/>
      </c>
      <c r="AA129" s="44">
        <f>IF(OR(E129="",F129=""),0,MAX(0,MIN(F129,DATE(Settings!$C$6,12,1))-MAX(E129,AA$5)))</f>
        <v/>
      </c>
      <c r="AB129" s="44">
        <f>IF(OR(E129="",F129=""),0,MAX(0,MIN(F129,DATE(Settings!$C$6,13,1))-MAX(E129,AB$5)))</f>
        <v/>
      </c>
      <c r="AC129" s="63">
        <f>IF(N(L129)=0,0,M129/L129)</f>
        <v/>
      </c>
    </row>
    <row r="130" hidden="1">
      <c r="B130" s="14" t="n"/>
      <c r="C130" s="14" t="n"/>
      <c r="D130" s="14" t="n"/>
      <c r="E130" s="18" t="n"/>
      <c r="F130" s="18" t="n"/>
      <c r="G130" s="14" t="n"/>
      <c r="H130" s="60" t="n"/>
      <c r="I130" s="60" t="n"/>
      <c r="J130" s="60" t="n"/>
      <c r="K130" s="60" t="n"/>
      <c r="L130" s="33">
        <f>IF(OR(E130="",F130=""),"",MAX(0,F130-E130))</f>
        <v/>
      </c>
      <c r="M130" s="61">
        <f>IF(OR(E130="",F130=""),"",N(H130)*L130+N(I130)+N(J130))</f>
        <v/>
      </c>
      <c r="N130" s="61">
        <f>IF(OR(E130="",F130=""),"",IF(K130&lt;&gt;"",K130,(N(H130)*L130+N(I130))*IFERROR(VLOOKUP(D130,Settings!$F$11:$G$16,2,FALSE),0)))</f>
        <v/>
      </c>
      <c r="O130" s="62">
        <f>IF(OR(E130="",F130=""),"",M130-N130)</f>
        <v/>
      </c>
      <c r="P130" s="61">
        <f>IF(N(L130)=0,0,O130/L130)</f>
        <v/>
      </c>
      <c r="Q130" s="44">
        <f>IF(OR(E130="",F130=""),0,MAX(0,MIN(F130,DATE(Settings!$C$6,2,1))-MAX(E130,Q$5)))</f>
        <v/>
      </c>
      <c r="R130" s="44">
        <f>IF(OR(E130="",F130=""),0,MAX(0,MIN(F130,DATE(Settings!$C$6,3,1))-MAX(E130,R$5)))</f>
        <v/>
      </c>
      <c r="S130" s="44">
        <f>IF(OR(E130="",F130=""),0,MAX(0,MIN(F130,DATE(Settings!$C$6,4,1))-MAX(E130,S$5)))</f>
        <v/>
      </c>
      <c r="T130" s="44">
        <f>IF(OR(E130="",F130=""),0,MAX(0,MIN(F130,DATE(Settings!$C$6,5,1))-MAX(E130,T$5)))</f>
        <v/>
      </c>
      <c r="U130" s="44">
        <f>IF(OR(E130="",F130=""),0,MAX(0,MIN(F130,DATE(Settings!$C$6,6,1))-MAX(E130,U$5)))</f>
        <v/>
      </c>
      <c r="V130" s="44">
        <f>IF(OR(E130="",F130=""),0,MAX(0,MIN(F130,DATE(Settings!$C$6,7,1))-MAX(E130,V$5)))</f>
        <v/>
      </c>
      <c r="W130" s="44">
        <f>IF(OR(E130="",F130=""),0,MAX(0,MIN(F130,DATE(Settings!$C$6,8,1))-MAX(E130,W$5)))</f>
        <v/>
      </c>
      <c r="X130" s="44">
        <f>IF(OR(E130="",F130=""),0,MAX(0,MIN(F130,DATE(Settings!$C$6,9,1))-MAX(E130,X$5)))</f>
        <v/>
      </c>
      <c r="Y130" s="44">
        <f>IF(OR(E130="",F130=""),0,MAX(0,MIN(F130,DATE(Settings!$C$6,10,1))-MAX(E130,Y$5)))</f>
        <v/>
      </c>
      <c r="Z130" s="44">
        <f>IF(OR(E130="",F130=""),0,MAX(0,MIN(F130,DATE(Settings!$C$6,11,1))-MAX(E130,Z$5)))</f>
        <v/>
      </c>
      <c r="AA130" s="44">
        <f>IF(OR(E130="",F130=""),0,MAX(0,MIN(F130,DATE(Settings!$C$6,12,1))-MAX(E130,AA$5)))</f>
        <v/>
      </c>
      <c r="AB130" s="44">
        <f>IF(OR(E130="",F130=""),0,MAX(0,MIN(F130,DATE(Settings!$C$6,13,1))-MAX(E130,AB$5)))</f>
        <v/>
      </c>
      <c r="AC130" s="63">
        <f>IF(N(L130)=0,0,M130/L130)</f>
        <v/>
      </c>
    </row>
    <row r="131" hidden="1">
      <c r="B131" s="14" t="n"/>
      <c r="C131" s="14" t="n"/>
      <c r="D131" s="14" t="n"/>
      <c r="E131" s="18" t="n"/>
      <c r="F131" s="18" t="n"/>
      <c r="G131" s="14" t="n"/>
      <c r="H131" s="60" t="n"/>
      <c r="I131" s="60" t="n"/>
      <c r="J131" s="60" t="n"/>
      <c r="K131" s="60" t="n"/>
      <c r="L131" s="33">
        <f>IF(OR(E131="",F131=""),"",MAX(0,F131-E131))</f>
        <v/>
      </c>
      <c r="M131" s="61">
        <f>IF(OR(E131="",F131=""),"",N(H131)*L131+N(I131)+N(J131))</f>
        <v/>
      </c>
      <c r="N131" s="61">
        <f>IF(OR(E131="",F131=""),"",IF(K131&lt;&gt;"",K131,(N(H131)*L131+N(I131))*IFERROR(VLOOKUP(D131,Settings!$F$11:$G$16,2,FALSE),0)))</f>
        <v/>
      </c>
      <c r="O131" s="62">
        <f>IF(OR(E131="",F131=""),"",M131-N131)</f>
        <v/>
      </c>
      <c r="P131" s="61">
        <f>IF(N(L131)=0,0,O131/L131)</f>
        <v/>
      </c>
      <c r="Q131" s="44">
        <f>IF(OR(E131="",F131=""),0,MAX(0,MIN(F131,DATE(Settings!$C$6,2,1))-MAX(E131,Q$5)))</f>
        <v/>
      </c>
      <c r="R131" s="44">
        <f>IF(OR(E131="",F131=""),0,MAX(0,MIN(F131,DATE(Settings!$C$6,3,1))-MAX(E131,R$5)))</f>
        <v/>
      </c>
      <c r="S131" s="44">
        <f>IF(OR(E131="",F131=""),0,MAX(0,MIN(F131,DATE(Settings!$C$6,4,1))-MAX(E131,S$5)))</f>
        <v/>
      </c>
      <c r="T131" s="44">
        <f>IF(OR(E131="",F131=""),0,MAX(0,MIN(F131,DATE(Settings!$C$6,5,1))-MAX(E131,T$5)))</f>
        <v/>
      </c>
      <c r="U131" s="44">
        <f>IF(OR(E131="",F131=""),0,MAX(0,MIN(F131,DATE(Settings!$C$6,6,1))-MAX(E131,U$5)))</f>
        <v/>
      </c>
      <c r="V131" s="44">
        <f>IF(OR(E131="",F131=""),0,MAX(0,MIN(F131,DATE(Settings!$C$6,7,1))-MAX(E131,V$5)))</f>
        <v/>
      </c>
      <c r="W131" s="44">
        <f>IF(OR(E131="",F131=""),0,MAX(0,MIN(F131,DATE(Settings!$C$6,8,1))-MAX(E131,W$5)))</f>
        <v/>
      </c>
      <c r="X131" s="44">
        <f>IF(OR(E131="",F131=""),0,MAX(0,MIN(F131,DATE(Settings!$C$6,9,1))-MAX(E131,X$5)))</f>
        <v/>
      </c>
      <c r="Y131" s="44">
        <f>IF(OR(E131="",F131=""),0,MAX(0,MIN(F131,DATE(Settings!$C$6,10,1))-MAX(E131,Y$5)))</f>
        <v/>
      </c>
      <c r="Z131" s="44">
        <f>IF(OR(E131="",F131=""),0,MAX(0,MIN(F131,DATE(Settings!$C$6,11,1))-MAX(E131,Z$5)))</f>
        <v/>
      </c>
      <c r="AA131" s="44">
        <f>IF(OR(E131="",F131=""),0,MAX(0,MIN(F131,DATE(Settings!$C$6,12,1))-MAX(E131,AA$5)))</f>
        <v/>
      </c>
      <c r="AB131" s="44">
        <f>IF(OR(E131="",F131=""),0,MAX(0,MIN(F131,DATE(Settings!$C$6,13,1))-MAX(E131,AB$5)))</f>
        <v/>
      </c>
      <c r="AC131" s="63">
        <f>IF(N(L131)=0,0,M131/L131)</f>
        <v/>
      </c>
    </row>
    <row r="132" hidden="1">
      <c r="B132" s="14" t="n"/>
      <c r="C132" s="14" t="n"/>
      <c r="D132" s="14" t="n"/>
      <c r="E132" s="18" t="n"/>
      <c r="F132" s="18" t="n"/>
      <c r="G132" s="14" t="n"/>
      <c r="H132" s="60" t="n"/>
      <c r="I132" s="60" t="n"/>
      <c r="J132" s="60" t="n"/>
      <c r="K132" s="60" t="n"/>
      <c r="L132" s="33">
        <f>IF(OR(E132="",F132=""),"",MAX(0,F132-E132))</f>
        <v/>
      </c>
      <c r="M132" s="61">
        <f>IF(OR(E132="",F132=""),"",N(H132)*L132+N(I132)+N(J132))</f>
        <v/>
      </c>
      <c r="N132" s="61">
        <f>IF(OR(E132="",F132=""),"",IF(K132&lt;&gt;"",K132,(N(H132)*L132+N(I132))*IFERROR(VLOOKUP(D132,Settings!$F$11:$G$16,2,FALSE),0)))</f>
        <v/>
      </c>
      <c r="O132" s="62">
        <f>IF(OR(E132="",F132=""),"",M132-N132)</f>
        <v/>
      </c>
      <c r="P132" s="61">
        <f>IF(N(L132)=0,0,O132/L132)</f>
        <v/>
      </c>
      <c r="Q132" s="44">
        <f>IF(OR(E132="",F132=""),0,MAX(0,MIN(F132,DATE(Settings!$C$6,2,1))-MAX(E132,Q$5)))</f>
        <v/>
      </c>
      <c r="R132" s="44">
        <f>IF(OR(E132="",F132=""),0,MAX(0,MIN(F132,DATE(Settings!$C$6,3,1))-MAX(E132,R$5)))</f>
        <v/>
      </c>
      <c r="S132" s="44">
        <f>IF(OR(E132="",F132=""),0,MAX(0,MIN(F132,DATE(Settings!$C$6,4,1))-MAX(E132,S$5)))</f>
        <v/>
      </c>
      <c r="T132" s="44">
        <f>IF(OR(E132="",F132=""),0,MAX(0,MIN(F132,DATE(Settings!$C$6,5,1))-MAX(E132,T$5)))</f>
        <v/>
      </c>
      <c r="U132" s="44">
        <f>IF(OR(E132="",F132=""),0,MAX(0,MIN(F132,DATE(Settings!$C$6,6,1))-MAX(E132,U$5)))</f>
        <v/>
      </c>
      <c r="V132" s="44">
        <f>IF(OR(E132="",F132=""),0,MAX(0,MIN(F132,DATE(Settings!$C$6,7,1))-MAX(E132,V$5)))</f>
        <v/>
      </c>
      <c r="W132" s="44">
        <f>IF(OR(E132="",F132=""),0,MAX(0,MIN(F132,DATE(Settings!$C$6,8,1))-MAX(E132,W$5)))</f>
        <v/>
      </c>
      <c r="X132" s="44">
        <f>IF(OR(E132="",F132=""),0,MAX(0,MIN(F132,DATE(Settings!$C$6,9,1))-MAX(E132,X$5)))</f>
        <v/>
      </c>
      <c r="Y132" s="44">
        <f>IF(OR(E132="",F132=""),0,MAX(0,MIN(F132,DATE(Settings!$C$6,10,1))-MAX(E132,Y$5)))</f>
        <v/>
      </c>
      <c r="Z132" s="44">
        <f>IF(OR(E132="",F132=""),0,MAX(0,MIN(F132,DATE(Settings!$C$6,11,1))-MAX(E132,Z$5)))</f>
        <v/>
      </c>
      <c r="AA132" s="44">
        <f>IF(OR(E132="",F132=""),0,MAX(0,MIN(F132,DATE(Settings!$C$6,12,1))-MAX(E132,AA$5)))</f>
        <v/>
      </c>
      <c r="AB132" s="44">
        <f>IF(OR(E132="",F132=""),0,MAX(0,MIN(F132,DATE(Settings!$C$6,13,1))-MAX(E132,AB$5)))</f>
        <v/>
      </c>
      <c r="AC132" s="63">
        <f>IF(N(L132)=0,0,M132/L132)</f>
        <v/>
      </c>
    </row>
    <row r="133" hidden="1">
      <c r="B133" s="14" t="n"/>
      <c r="C133" s="14" t="n"/>
      <c r="D133" s="14" t="n"/>
      <c r="E133" s="18" t="n"/>
      <c r="F133" s="18" t="n"/>
      <c r="G133" s="14" t="n"/>
      <c r="H133" s="60" t="n"/>
      <c r="I133" s="60" t="n"/>
      <c r="J133" s="60" t="n"/>
      <c r="K133" s="60" t="n"/>
      <c r="L133" s="33">
        <f>IF(OR(E133="",F133=""),"",MAX(0,F133-E133))</f>
        <v/>
      </c>
      <c r="M133" s="61">
        <f>IF(OR(E133="",F133=""),"",N(H133)*L133+N(I133)+N(J133))</f>
        <v/>
      </c>
      <c r="N133" s="61">
        <f>IF(OR(E133="",F133=""),"",IF(K133&lt;&gt;"",K133,(N(H133)*L133+N(I133))*IFERROR(VLOOKUP(D133,Settings!$F$11:$G$16,2,FALSE),0)))</f>
        <v/>
      </c>
      <c r="O133" s="62">
        <f>IF(OR(E133="",F133=""),"",M133-N133)</f>
        <v/>
      </c>
      <c r="P133" s="61">
        <f>IF(N(L133)=0,0,O133/L133)</f>
        <v/>
      </c>
      <c r="Q133" s="44">
        <f>IF(OR(E133="",F133=""),0,MAX(0,MIN(F133,DATE(Settings!$C$6,2,1))-MAX(E133,Q$5)))</f>
        <v/>
      </c>
      <c r="R133" s="44">
        <f>IF(OR(E133="",F133=""),0,MAX(0,MIN(F133,DATE(Settings!$C$6,3,1))-MAX(E133,R$5)))</f>
        <v/>
      </c>
      <c r="S133" s="44">
        <f>IF(OR(E133="",F133=""),0,MAX(0,MIN(F133,DATE(Settings!$C$6,4,1))-MAX(E133,S$5)))</f>
        <v/>
      </c>
      <c r="T133" s="44">
        <f>IF(OR(E133="",F133=""),0,MAX(0,MIN(F133,DATE(Settings!$C$6,5,1))-MAX(E133,T$5)))</f>
        <v/>
      </c>
      <c r="U133" s="44">
        <f>IF(OR(E133="",F133=""),0,MAX(0,MIN(F133,DATE(Settings!$C$6,6,1))-MAX(E133,U$5)))</f>
        <v/>
      </c>
      <c r="V133" s="44">
        <f>IF(OR(E133="",F133=""),0,MAX(0,MIN(F133,DATE(Settings!$C$6,7,1))-MAX(E133,V$5)))</f>
        <v/>
      </c>
      <c r="W133" s="44">
        <f>IF(OR(E133="",F133=""),0,MAX(0,MIN(F133,DATE(Settings!$C$6,8,1))-MAX(E133,W$5)))</f>
        <v/>
      </c>
      <c r="X133" s="44">
        <f>IF(OR(E133="",F133=""),0,MAX(0,MIN(F133,DATE(Settings!$C$6,9,1))-MAX(E133,X$5)))</f>
        <v/>
      </c>
      <c r="Y133" s="44">
        <f>IF(OR(E133="",F133=""),0,MAX(0,MIN(F133,DATE(Settings!$C$6,10,1))-MAX(E133,Y$5)))</f>
        <v/>
      </c>
      <c r="Z133" s="44">
        <f>IF(OR(E133="",F133=""),0,MAX(0,MIN(F133,DATE(Settings!$C$6,11,1))-MAX(E133,Z$5)))</f>
        <v/>
      </c>
      <c r="AA133" s="44">
        <f>IF(OR(E133="",F133=""),0,MAX(0,MIN(F133,DATE(Settings!$C$6,12,1))-MAX(E133,AA$5)))</f>
        <v/>
      </c>
      <c r="AB133" s="44">
        <f>IF(OR(E133="",F133=""),0,MAX(0,MIN(F133,DATE(Settings!$C$6,13,1))-MAX(E133,AB$5)))</f>
        <v/>
      </c>
      <c r="AC133" s="63">
        <f>IF(N(L133)=0,0,M133/L133)</f>
        <v/>
      </c>
    </row>
    <row r="134" hidden="1">
      <c r="B134" s="14" t="n"/>
      <c r="C134" s="14" t="n"/>
      <c r="D134" s="14" t="n"/>
      <c r="E134" s="18" t="n"/>
      <c r="F134" s="18" t="n"/>
      <c r="G134" s="14" t="n"/>
      <c r="H134" s="60" t="n"/>
      <c r="I134" s="60" t="n"/>
      <c r="J134" s="60" t="n"/>
      <c r="K134" s="60" t="n"/>
      <c r="L134" s="33">
        <f>IF(OR(E134="",F134=""),"",MAX(0,F134-E134))</f>
        <v/>
      </c>
      <c r="M134" s="61">
        <f>IF(OR(E134="",F134=""),"",N(H134)*L134+N(I134)+N(J134))</f>
        <v/>
      </c>
      <c r="N134" s="61">
        <f>IF(OR(E134="",F134=""),"",IF(K134&lt;&gt;"",K134,(N(H134)*L134+N(I134))*IFERROR(VLOOKUP(D134,Settings!$F$11:$G$16,2,FALSE),0)))</f>
        <v/>
      </c>
      <c r="O134" s="62">
        <f>IF(OR(E134="",F134=""),"",M134-N134)</f>
        <v/>
      </c>
      <c r="P134" s="61">
        <f>IF(N(L134)=0,0,O134/L134)</f>
        <v/>
      </c>
      <c r="Q134" s="44">
        <f>IF(OR(E134="",F134=""),0,MAX(0,MIN(F134,DATE(Settings!$C$6,2,1))-MAX(E134,Q$5)))</f>
        <v/>
      </c>
      <c r="R134" s="44">
        <f>IF(OR(E134="",F134=""),0,MAX(0,MIN(F134,DATE(Settings!$C$6,3,1))-MAX(E134,R$5)))</f>
        <v/>
      </c>
      <c r="S134" s="44">
        <f>IF(OR(E134="",F134=""),0,MAX(0,MIN(F134,DATE(Settings!$C$6,4,1))-MAX(E134,S$5)))</f>
        <v/>
      </c>
      <c r="T134" s="44">
        <f>IF(OR(E134="",F134=""),0,MAX(0,MIN(F134,DATE(Settings!$C$6,5,1))-MAX(E134,T$5)))</f>
        <v/>
      </c>
      <c r="U134" s="44">
        <f>IF(OR(E134="",F134=""),0,MAX(0,MIN(F134,DATE(Settings!$C$6,6,1))-MAX(E134,U$5)))</f>
        <v/>
      </c>
      <c r="V134" s="44">
        <f>IF(OR(E134="",F134=""),0,MAX(0,MIN(F134,DATE(Settings!$C$6,7,1))-MAX(E134,V$5)))</f>
        <v/>
      </c>
      <c r="W134" s="44">
        <f>IF(OR(E134="",F134=""),0,MAX(0,MIN(F134,DATE(Settings!$C$6,8,1))-MAX(E134,W$5)))</f>
        <v/>
      </c>
      <c r="X134" s="44">
        <f>IF(OR(E134="",F134=""),0,MAX(0,MIN(F134,DATE(Settings!$C$6,9,1))-MAX(E134,X$5)))</f>
        <v/>
      </c>
      <c r="Y134" s="44">
        <f>IF(OR(E134="",F134=""),0,MAX(0,MIN(F134,DATE(Settings!$C$6,10,1))-MAX(E134,Y$5)))</f>
        <v/>
      </c>
      <c r="Z134" s="44">
        <f>IF(OR(E134="",F134=""),0,MAX(0,MIN(F134,DATE(Settings!$C$6,11,1))-MAX(E134,Z$5)))</f>
        <v/>
      </c>
      <c r="AA134" s="44">
        <f>IF(OR(E134="",F134=""),0,MAX(0,MIN(F134,DATE(Settings!$C$6,12,1))-MAX(E134,AA$5)))</f>
        <v/>
      </c>
      <c r="AB134" s="44">
        <f>IF(OR(E134="",F134=""),0,MAX(0,MIN(F134,DATE(Settings!$C$6,13,1))-MAX(E134,AB$5)))</f>
        <v/>
      </c>
      <c r="AC134" s="63">
        <f>IF(N(L134)=0,0,M134/L134)</f>
        <v/>
      </c>
    </row>
    <row r="135" hidden="1">
      <c r="B135" s="14" t="n"/>
      <c r="C135" s="14" t="n"/>
      <c r="D135" s="14" t="n"/>
      <c r="E135" s="18" t="n"/>
      <c r="F135" s="18" t="n"/>
      <c r="G135" s="14" t="n"/>
      <c r="H135" s="60" t="n"/>
      <c r="I135" s="60" t="n"/>
      <c r="J135" s="60" t="n"/>
      <c r="K135" s="60" t="n"/>
      <c r="L135" s="33">
        <f>IF(OR(E135="",F135=""),"",MAX(0,F135-E135))</f>
        <v/>
      </c>
      <c r="M135" s="61">
        <f>IF(OR(E135="",F135=""),"",N(H135)*L135+N(I135)+N(J135))</f>
        <v/>
      </c>
      <c r="N135" s="61">
        <f>IF(OR(E135="",F135=""),"",IF(K135&lt;&gt;"",K135,(N(H135)*L135+N(I135))*IFERROR(VLOOKUP(D135,Settings!$F$11:$G$16,2,FALSE),0)))</f>
        <v/>
      </c>
      <c r="O135" s="62">
        <f>IF(OR(E135="",F135=""),"",M135-N135)</f>
        <v/>
      </c>
      <c r="P135" s="61">
        <f>IF(N(L135)=0,0,O135/L135)</f>
        <v/>
      </c>
      <c r="Q135" s="44">
        <f>IF(OR(E135="",F135=""),0,MAX(0,MIN(F135,DATE(Settings!$C$6,2,1))-MAX(E135,Q$5)))</f>
        <v/>
      </c>
      <c r="R135" s="44">
        <f>IF(OR(E135="",F135=""),0,MAX(0,MIN(F135,DATE(Settings!$C$6,3,1))-MAX(E135,R$5)))</f>
        <v/>
      </c>
      <c r="S135" s="44">
        <f>IF(OR(E135="",F135=""),0,MAX(0,MIN(F135,DATE(Settings!$C$6,4,1))-MAX(E135,S$5)))</f>
        <v/>
      </c>
      <c r="T135" s="44">
        <f>IF(OR(E135="",F135=""),0,MAX(0,MIN(F135,DATE(Settings!$C$6,5,1))-MAX(E135,T$5)))</f>
        <v/>
      </c>
      <c r="U135" s="44">
        <f>IF(OR(E135="",F135=""),0,MAX(0,MIN(F135,DATE(Settings!$C$6,6,1))-MAX(E135,U$5)))</f>
        <v/>
      </c>
      <c r="V135" s="44">
        <f>IF(OR(E135="",F135=""),0,MAX(0,MIN(F135,DATE(Settings!$C$6,7,1))-MAX(E135,V$5)))</f>
        <v/>
      </c>
      <c r="W135" s="44">
        <f>IF(OR(E135="",F135=""),0,MAX(0,MIN(F135,DATE(Settings!$C$6,8,1))-MAX(E135,W$5)))</f>
        <v/>
      </c>
      <c r="X135" s="44">
        <f>IF(OR(E135="",F135=""),0,MAX(0,MIN(F135,DATE(Settings!$C$6,9,1))-MAX(E135,X$5)))</f>
        <v/>
      </c>
      <c r="Y135" s="44">
        <f>IF(OR(E135="",F135=""),0,MAX(0,MIN(F135,DATE(Settings!$C$6,10,1))-MAX(E135,Y$5)))</f>
        <v/>
      </c>
      <c r="Z135" s="44">
        <f>IF(OR(E135="",F135=""),0,MAX(0,MIN(F135,DATE(Settings!$C$6,11,1))-MAX(E135,Z$5)))</f>
        <v/>
      </c>
      <c r="AA135" s="44">
        <f>IF(OR(E135="",F135=""),0,MAX(0,MIN(F135,DATE(Settings!$C$6,12,1))-MAX(E135,AA$5)))</f>
        <v/>
      </c>
      <c r="AB135" s="44">
        <f>IF(OR(E135="",F135=""),0,MAX(0,MIN(F135,DATE(Settings!$C$6,13,1))-MAX(E135,AB$5)))</f>
        <v/>
      </c>
      <c r="AC135" s="63">
        <f>IF(N(L135)=0,0,M135/L135)</f>
        <v/>
      </c>
    </row>
    <row r="136" hidden="1">
      <c r="B136" s="14" t="n"/>
      <c r="C136" s="14" t="n"/>
      <c r="D136" s="14" t="n"/>
      <c r="E136" s="18" t="n"/>
      <c r="F136" s="18" t="n"/>
      <c r="G136" s="14" t="n"/>
      <c r="H136" s="60" t="n"/>
      <c r="I136" s="60" t="n"/>
      <c r="J136" s="60" t="n"/>
      <c r="K136" s="60" t="n"/>
      <c r="L136" s="33">
        <f>IF(OR(E136="",F136=""),"",MAX(0,F136-E136))</f>
        <v/>
      </c>
      <c r="M136" s="61">
        <f>IF(OR(E136="",F136=""),"",N(H136)*L136+N(I136)+N(J136))</f>
        <v/>
      </c>
      <c r="N136" s="61">
        <f>IF(OR(E136="",F136=""),"",IF(K136&lt;&gt;"",K136,(N(H136)*L136+N(I136))*IFERROR(VLOOKUP(D136,Settings!$F$11:$G$16,2,FALSE),0)))</f>
        <v/>
      </c>
      <c r="O136" s="62">
        <f>IF(OR(E136="",F136=""),"",M136-N136)</f>
        <v/>
      </c>
      <c r="P136" s="61">
        <f>IF(N(L136)=0,0,O136/L136)</f>
        <v/>
      </c>
      <c r="Q136" s="44">
        <f>IF(OR(E136="",F136=""),0,MAX(0,MIN(F136,DATE(Settings!$C$6,2,1))-MAX(E136,Q$5)))</f>
        <v/>
      </c>
      <c r="R136" s="44">
        <f>IF(OR(E136="",F136=""),0,MAX(0,MIN(F136,DATE(Settings!$C$6,3,1))-MAX(E136,R$5)))</f>
        <v/>
      </c>
      <c r="S136" s="44">
        <f>IF(OR(E136="",F136=""),0,MAX(0,MIN(F136,DATE(Settings!$C$6,4,1))-MAX(E136,S$5)))</f>
        <v/>
      </c>
      <c r="T136" s="44">
        <f>IF(OR(E136="",F136=""),0,MAX(0,MIN(F136,DATE(Settings!$C$6,5,1))-MAX(E136,T$5)))</f>
        <v/>
      </c>
      <c r="U136" s="44">
        <f>IF(OR(E136="",F136=""),0,MAX(0,MIN(F136,DATE(Settings!$C$6,6,1))-MAX(E136,U$5)))</f>
        <v/>
      </c>
      <c r="V136" s="44">
        <f>IF(OR(E136="",F136=""),0,MAX(0,MIN(F136,DATE(Settings!$C$6,7,1))-MAX(E136,V$5)))</f>
        <v/>
      </c>
      <c r="W136" s="44">
        <f>IF(OR(E136="",F136=""),0,MAX(0,MIN(F136,DATE(Settings!$C$6,8,1))-MAX(E136,W$5)))</f>
        <v/>
      </c>
      <c r="X136" s="44">
        <f>IF(OR(E136="",F136=""),0,MAX(0,MIN(F136,DATE(Settings!$C$6,9,1))-MAX(E136,X$5)))</f>
        <v/>
      </c>
      <c r="Y136" s="44">
        <f>IF(OR(E136="",F136=""),0,MAX(0,MIN(F136,DATE(Settings!$C$6,10,1))-MAX(E136,Y$5)))</f>
        <v/>
      </c>
      <c r="Z136" s="44">
        <f>IF(OR(E136="",F136=""),0,MAX(0,MIN(F136,DATE(Settings!$C$6,11,1))-MAX(E136,Z$5)))</f>
        <v/>
      </c>
      <c r="AA136" s="44">
        <f>IF(OR(E136="",F136=""),0,MAX(0,MIN(F136,DATE(Settings!$C$6,12,1))-MAX(E136,AA$5)))</f>
        <v/>
      </c>
      <c r="AB136" s="44">
        <f>IF(OR(E136="",F136=""),0,MAX(0,MIN(F136,DATE(Settings!$C$6,13,1))-MAX(E136,AB$5)))</f>
        <v/>
      </c>
      <c r="AC136" s="63">
        <f>IF(N(L136)=0,0,M136/L136)</f>
        <v/>
      </c>
    </row>
    <row r="137" hidden="1">
      <c r="B137" s="14" t="n"/>
      <c r="C137" s="14" t="n"/>
      <c r="D137" s="14" t="n"/>
      <c r="E137" s="18" t="n"/>
      <c r="F137" s="18" t="n"/>
      <c r="G137" s="14" t="n"/>
      <c r="H137" s="60" t="n"/>
      <c r="I137" s="60" t="n"/>
      <c r="J137" s="60" t="n"/>
      <c r="K137" s="60" t="n"/>
      <c r="L137" s="33">
        <f>IF(OR(E137="",F137=""),"",MAX(0,F137-E137))</f>
        <v/>
      </c>
      <c r="M137" s="61">
        <f>IF(OR(E137="",F137=""),"",N(H137)*L137+N(I137)+N(J137))</f>
        <v/>
      </c>
      <c r="N137" s="61">
        <f>IF(OR(E137="",F137=""),"",IF(K137&lt;&gt;"",K137,(N(H137)*L137+N(I137))*IFERROR(VLOOKUP(D137,Settings!$F$11:$G$16,2,FALSE),0)))</f>
        <v/>
      </c>
      <c r="O137" s="62">
        <f>IF(OR(E137="",F137=""),"",M137-N137)</f>
        <v/>
      </c>
      <c r="P137" s="61">
        <f>IF(N(L137)=0,0,O137/L137)</f>
        <v/>
      </c>
      <c r="Q137" s="44">
        <f>IF(OR(E137="",F137=""),0,MAX(0,MIN(F137,DATE(Settings!$C$6,2,1))-MAX(E137,Q$5)))</f>
        <v/>
      </c>
      <c r="R137" s="44">
        <f>IF(OR(E137="",F137=""),0,MAX(0,MIN(F137,DATE(Settings!$C$6,3,1))-MAX(E137,R$5)))</f>
        <v/>
      </c>
      <c r="S137" s="44">
        <f>IF(OR(E137="",F137=""),0,MAX(0,MIN(F137,DATE(Settings!$C$6,4,1))-MAX(E137,S$5)))</f>
        <v/>
      </c>
      <c r="T137" s="44">
        <f>IF(OR(E137="",F137=""),0,MAX(0,MIN(F137,DATE(Settings!$C$6,5,1))-MAX(E137,T$5)))</f>
        <v/>
      </c>
      <c r="U137" s="44">
        <f>IF(OR(E137="",F137=""),0,MAX(0,MIN(F137,DATE(Settings!$C$6,6,1))-MAX(E137,U$5)))</f>
        <v/>
      </c>
      <c r="V137" s="44">
        <f>IF(OR(E137="",F137=""),0,MAX(0,MIN(F137,DATE(Settings!$C$6,7,1))-MAX(E137,V$5)))</f>
        <v/>
      </c>
      <c r="W137" s="44">
        <f>IF(OR(E137="",F137=""),0,MAX(0,MIN(F137,DATE(Settings!$C$6,8,1))-MAX(E137,W$5)))</f>
        <v/>
      </c>
      <c r="X137" s="44">
        <f>IF(OR(E137="",F137=""),0,MAX(0,MIN(F137,DATE(Settings!$C$6,9,1))-MAX(E137,X$5)))</f>
        <v/>
      </c>
      <c r="Y137" s="44">
        <f>IF(OR(E137="",F137=""),0,MAX(0,MIN(F137,DATE(Settings!$C$6,10,1))-MAX(E137,Y$5)))</f>
        <v/>
      </c>
      <c r="Z137" s="44">
        <f>IF(OR(E137="",F137=""),0,MAX(0,MIN(F137,DATE(Settings!$C$6,11,1))-MAX(E137,Z$5)))</f>
        <v/>
      </c>
      <c r="AA137" s="44">
        <f>IF(OR(E137="",F137=""),0,MAX(0,MIN(F137,DATE(Settings!$C$6,12,1))-MAX(E137,AA$5)))</f>
        <v/>
      </c>
      <c r="AB137" s="44">
        <f>IF(OR(E137="",F137=""),0,MAX(0,MIN(F137,DATE(Settings!$C$6,13,1))-MAX(E137,AB$5)))</f>
        <v/>
      </c>
      <c r="AC137" s="63">
        <f>IF(N(L137)=0,0,M137/L137)</f>
        <v/>
      </c>
    </row>
    <row r="138" hidden="1">
      <c r="B138" s="14" t="n"/>
      <c r="C138" s="14" t="n"/>
      <c r="D138" s="14" t="n"/>
      <c r="E138" s="18" t="n"/>
      <c r="F138" s="18" t="n"/>
      <c r="G138" s="14" t="n"/>
      <c r="H138" s="60" t="n"/>
      <c r="I138" s="60" t="n"/>
      <c r="J138" s="60" t="n"/>
      <c r="K138" s="60" t="n"/>
      <c r="L138" s="33">
        <f>IF(OR(E138="",F138=""),"",MAX(0,F138-E138))</f>
        <v/>
      </c>
      <c r="M138" s="61">
        <f>IF(OR(E138="",F138=""),"",N(H138)*L138+N(I138)+N(J138))</f>
        <v/>
      </c>
      <c r="N138" s="61">
        <f>IF(OR(E138="",F138=""),"",IF(K138&lt;&gt;"",K138,(N(H138)*L138+N(I138))*IFERROR(VLOOKUP(D138,Settings!$F$11:$G$16,2,FALSE),0)))</f>
        <v/>
      </c>
      <c r="O138" s="62">
        <f>IF(OR(E138="",F138=""),"",M138-N138)</f>
        <v/>
      </c>
      <c r="P138" s="61">
        <f>IF(N(L138)=0,0,O138/L138)</f>
        <v/>
      </c>
      <c r="Q138" s="44">
        <f>IF(OR(E138="",F138=""),0,MAX(0,MIN(F138,DATE(Settings!$C$6,2,1))-MAX(E138,Q$5)))</f>
        <v/>
      </c>
      <c r="R138" s="44">
        <f>IF(OR(E138="",F138=""),0,MAX(0,MIN(F138,DATE(Settings!$C$6,3,1))-MAX(E138,R$5)))</f>
        <v/>
      </c>
      <c r="S138" s="44">
        <f>IF(OR(E138="",F138=""),0,MAX(0,MIN(F138,DATE(Settings!$C$6,4,1))-MAX(E138,S$5)))</f>
        <v/>
      </c>
      <c r="T138" s="44">
        <f>IF(OR(E138="",F138=""),0,MAX(0,MIN(F138,DATE(Settings!$C$6,5,1))-MAX(E138,T$5)))</f>
        <v/>
      </c>
      <c r="U138" s="44">
        <f>IF(OR(E138="",F138=""),0,MAX(0,MIN(F138,DATE(Settings!$C$6,6,1))-MAX(E138,U$5)))</f>
        <v/>
      </c>
      <c r="V138" s="44">
        <f>IF(OR(E138="",F138=""),0,MAX(0,MIN(F138,DATE(Settings!$C$6,7,1))-MAX(E138,V$5)))</f>
        <v/>
      </c>
      <c r="W138" s="44">
        <f>IF(OR(E138="",F138=""),0,MAX(0,MIN(F138,DATE(Settings!$C$6,8,1))-MAX(E138,W$5)))</f>
        <v/>
      </c>
      <c r="X138" s="44">
        <f>IF(OR(E138="",F138=""),0,MAX(0,MIN(F138,DATE(Settings!$C$6,9,1))-MAX(E138,X$5)))</f>
        <v/>
      </c>
      <c r="Y138" s="44">
        <f>IF(OR(E138="",F138=""),0,MAX(0,MIN(F138,DATE(Settings!$C$6,10,1))-MAX(E138,Y$5)))</f>
        <v/>
      </c>
      <c r="Z138" s="44">
        <f>IF(OR(E138="",F138=""),0,MAX(0,MIN(F138,DATE(Settings!$C$6,11,1))-MAX(E138,Z$5)))</f>
        <v/>
      </c>
      <c r="AA138" s="44">
        <f>IF(OR(E138="",F138=""),0,MAX(0,MIN(F138,DATE(Settings!$C$6,12,1))-MAX(E138,AA$5)))</f>
        <v/>
      </c>
      <c r="AB138" s="44">
        <f>IF(OR(E138="",F138=""),0,MAX(0,MIN(F138,DATE(Settings!$C$6,13,1))-MAX(E138,AB$5)))</f>
        <v/>
      </c>
      <c r="AC138" s="63">
        <f>IF(N(L138)=0,0,M138/L138)</f>
        <v/>
      </c>
    </row>
    <row r="139" hidden="1">
      <c r="B139" s="14" t="n"/>
      <c r="C139" s="14" t="n"/>
      <c r="D139" s="14" t="n"/>
      <c r="E139" s="18" t="n"/>
      <c r="F139" s="18" t="n"/>
      <c r="G139" s="14" t="n"/>
      <c r="H139" s="60" t="n"/>
      <c r="I139" s="60" t="n"/>
      <c r="J139" s="60" t="n"/>
      <c r="K139" s="60" t="n"/>
      <c r="L139" s="33">
        <f>IF(OR(E139="",F139=""),"",MAX(0,F139-E139))</f>
        <v/>
      </c>
      <c r="M139" s="61">
        <f>IF(OR(E139="",F139=""),"",N(H139)*L139+N(I139)+N(J139))</f>
        <v/>
      </c>
      <c r="N139" s="61">
        <f>IF(OR(E139="",F139=""),"",IF(K139&lt;&gt;"",K139,(N(H139)*L139+N(I139))*IFERROR(VLOOKUP(D139,Settings!$F$11:$G$16,2,FALSE),0)))</f>
        <v/>
      </c>
      <c r="O139" s="62">
        <f>IF(OR(E139="",F139=""),"",M139-N139)</f>
        <v/>
      </c>
      <c r="P139" s="61">
        <f>IF(N(L139)=0,0,O139/L139)</f>
        <v/>
      </c>
      <c r="Q139" s="44">
        <f>IF(OR(E139="",F139=""),0,MAX(0,MIN(F139,DATE(Settings!$C$6,2,1))-MAX(E139,Q$5)))</f>
        <v/>
      </c>
      <c r="R139" s="44">
        <f>IF(OR(E139="",F139=""),0,MAX(0,MIN(F139,DATE(Settings!$C$6,3,1))-MAX(E139,R$5)))</f>
        <v/>
      </c>
      <c r="S139" s="44">
        <f>IF(OR(E139="",F139=""),0,MAX(0,MIN(F139,DATE(Settings!$C$6,4,1))-MAX(E139,S$5)))</f>
        <v/>
      </c>
      <c r="T139" s="44">
        <f>IF(OR(E139="",F139=""),0,MAX(0,MIN(F139,DATE(Settings!$C$6,5,1))-MAX(E139,T$5)))</f>
        <v/>
      </c>
      <c r="U139" s="44">
        <f>IF(OR(E139="",F139=""),0,MAX(0,MIN(F139,DATE(Settings!$C$6,6,1))-MAX(E139,U$5)))</f>
        <v/>
      </c>
      <c r="V139" s="44">
        <f>IF(OR(E139="",F139=""),0,MAX(0,MIN(F139,DATE(Settings!$C$6,7,1))-MAX(E139,V$5)))</f>
        <v/>
      </c>
      <c r="W139" s="44">
        <f>IF(OR(E139="",F139=""),0,MAX(0,MIN(F139,DATE(Settings!$C$6,8,1))-MAX(E139,W$5)))</f>
        <v/>
      </c>
      <c r="X139" s="44">
        <f>IF(OR(E139="",F139=""),0,MAX(0,MIN(F139,DATE(Settings!$C$6,9,1))-MAX(E139,X$5)))</f>
        <v/>
      </c>
      <c r="Y139" s="44">
        <f>IF(OR(E139="",F139=""),0,MAX(0,MIN(F139,DATE(Settings!$C$6,10,1))-MAX(E139,Y$5)))</f>
        <v/>
      </c>
      <c r="Z139" s="44">
        <f>IF(OR(E139="",F139=""),0,MAX(0,MIN(F139,DATE(Settings!$C$6,11,1))-MAX(E139,Z$5)))</f>
        <v/>
      </c>
      <c r="AA139" s="44">
        <f>IF(OR(E139="",F139=""),0,MAX(0,MIN(F139,DATE(Settings!$C$6,12,1))-MAX(E139,AA$5)))</f>
        <v/>
      </c>
      <c r="AB139" s="44">
        <f>IF(OR(E139="",F139=""),0,MAX(0,MIN(F139,DATE(Settings!$C$6,13,1))-MAX(E139,AB$5)))</f>
        <v/>
      </c>
      <c r="AC139" s="63">
        <f>IF(N(L139)=0,0,M139/L139)</f>
        <v/>
      </c>
    </row>
    <row r="140" hidden="1">
      <c r="B140" s="14" t="n"/>
      <c r="C140" s="14" t="n"/>
      <c r="D140" s="14" t="n"/>
      <c r="E140" s="18" t="n"/>
      <c r="F140" s="18" t="n"/>
      <c r="G140" s="14" t="n"/>
      <c r="H140" s="60" t="n"/>
      <c r="I140" s="60" t="n"/>
      <c r="J140" s="60" t="n"/>
      <c r="K140" s="60" t="n"/>
      <c r="L140" s="33">
        <f>IF(OR(E140="",F140=""),"",MAX(0,F140-E140))</f>
        <v/>
      </c>
      <c r="M140" s="61">
        <f>IF(OR(E140="",F140=""),"",N(H140)*L140+N(I140)+N(J140))</f>
        <v/>
      </c>
      <c r="N140" s="61">
        <f>IF(OR(E140="",F140=""),"",IF(K140&lt;&gt;"",K140,(N(H140)*L140+N(I140))*IFERROR(VLOOKUP(D140,Settings!$F$11:$G$16,2,FALSE),0)))</f>
        <v/>
      </c>
      <c r="O140" s="62">
        <f>IF(OR(E140="",F140=""),"",M140-N140)</f>
        <v/>
      </c>
      <c r="P140" s="61">
        <f>IF(N(L140)=0,0,O140/L140)</f>
        <v/>
      </c>
      <c r="Q140" s="44">
        <f>IF(OR(E140="",F140=""),0,MAX(0,MIN(F140,DATE(Settings!$C$6,2,1))-MAX(E140,Q$5)))</f>
        <v/>
      </c>
      <c r="R140" s="44">
        <f>IF(OR(E140="",F140=""),0,MAX(0,MIN(F140,DATE(Settings!$C$6,3,1))-MAX(E140,R$5)))</f>
        <v/>
      </c>
      <c r="S140" s="44">
        <f>IF(OR(E140="",F140=""),0,MAX(0,MIN(F140,DATE(Settings!$C$6,4,1))-MAX(E140,S$5)))</f>
        <v/>
      </c>
      <c r="T140" s="44">
        <f>IF(OR(E140="",F140=""),0,MAX(0,MIN(F140,DATE(Settings!$C$6,5,1))-MAX(E140,T$5)))</f>
        <v/>
      </c>
      <c r="U140" s="44">
        <f>IF(OR(E140="",F140=""),0,MAX(0,MIN(F140,DATE(Settings!$C$6,6,1))-MAX(E140,U$5)))</f>
        <v/>
      </c>
      <c r="V140" s="44">
        <f>IF(OR(E140="",F140=""),0,MAX(0,MIN(F140,DATE(Settings!$C$6,7,1))-MAX(E140,V$5)))</f>
        <v/>
      </c>
      <c r="W140" s="44">
        <f>IF(OR(E140="",F140=""),0,MAX(0,MIN(F140,DATE(Settings!$C$6,8,1))-MAX(E140,W$5)))</f>
        <v/>
      </c>
      <c r="X140" s="44">
        <f>IF(OR(E140="",F140=""),0,MAX(0,MIN(F140,DATE(Settings!$C$6,9,1))-MAX(E140,X$5)))</f>
        <v/>
      </c>
      <c r="Y140" s="44">
        <f>IF(OR(E140="",F140=""),0,MAX(0,MIN(F140,DATE(Settings!$C$6,10,1))-MAX(E140,Y$5)))</f>
        <v/>
      </c>
      <c r="Z140" s="44">
        <f>IF(OR(E140="",F140=""),0,MAX(0,MIN(F140,DATE(Settings!$C$6,11,1))-MAX(E140,Z$5)))</f>
        <v/>
      </c>
      <c r="AA140" s="44">
        <f>IF(OR(E140="",F140=""),0,MAX(0,MIN(F140,DATE(Settings!$C$6,12,1))-MAX(E140,AA$5)))</f>
        <v/>
      </c>
      <c r="AB140" s="44">
        <f>IF(OR(E140="",F140=""),0,MAX(0,MIN(F140,DATE(Settings!$C$6,13,1))-MAX(E140,AB$5)))</f>
        <v/>
      </c>
      <c r="AC140" s="63">
        <f>IF(N(L140)=0,0,M140/L140)</f>
        <v/>
      </c>
    </row>
    <row r="141" hidden="1">
      <c r="B141" s="14" t="n"/>
      <c r="C141" s="14" t="n"/>
      <c r="D141" s="14" t="n"/>
      <c r="E141" s="18" t="n"/>
      <c r="F141" s="18" t="n"/>
      <c r="G141" s="14" t="n"/>
      <c r="H141" s="60" t="n"/>
      <c r="I141" s="60" t="n"/>
      <c r="J141" s="60" t="n"/>
      <c r="K141" s="60" t="n"/>
      <c r="L141" s="33">
        <f>IF(OR(E141="",F141=""),"",MAX(0,F141-E141))</f>
        <v/>
      </c>
      <c r="M141" s="61">
        <f>IF(OR(E141="",F141=""),"",N(H141)*L141+N(I141)+N(J141))</f>
        <v/>
      </c>
      <c r="N141" s="61">
        <f>IF(OR(E141="",F141=""),"",IF(K141&lt;&gt;"",K141,(N(H141)*L141+N(I141))*IFERROR(VLOOKUP(D141,Settings!$F$11:$G$16,2,FALSE),0)))</f>
        <v/>
      </c>
      <c r="O141" s="62">
        <f>IF(OR(E141="",F141=""),"",M141-N141)</f>
        <v/>
      </c>
      <c r="P141" s="61">
        <f>IF(N(L141)=0,0,O141/L141)</f>
        <v/>
      </c>
      <c r="Q141" s="44">
        <f>IF(OR(E141="",F141=""),0,MAX(0,MIN(F141,DATE(Settings!$C$6,2,1))-MAX(E141,Q$5)))</f>
        <v/>
      </c>
      <c r="R141" s="44">
        <f>IF(OR(E141="",F141=""),0,MAX(0,MIN(F141,DATE(Settings!$C$6,3,1))-MAX(E141,R$5)))</f>
        <v/>
      </c>
      <c r="S141" s="44">
        <f>IF(OR(E141="",F141=""),0,MAX(0,MIN(F141,DATE(Settings!$C$6,4,1))-MAX(E141,S$5)))</f>
        <v/>
      </c>
      <c r="T141" s="44">
        <f>IF(OR(E141="",F141=""),0,MAX(0,MIN(F141,DATE(Settings!$C$6,5,1))-MAX(E141,T$5)))</f>
        <v/>
      </c>
      <c r="U141" s="44">
        <f>IF(OR(E141="",F141=""),0,MAX(0,MIN(F141,DATE(Settings!$C$6,6,1))-MAX(E141,U$5)))</f>
        <v/>
      </c>
      <c r="V141" s="44">
        <f>IF(OR(E141="",F141=""),0,MAX(0,MIN(F141,DATE(Settings!$C$6,7,1))-MAX(E141,V$5)))</f>
        <v/>
      </c>
      <c r="W141" s="44">
        <f>IF(OR(E141="",F141=""),0,MAX(0,MIN(F141,DATE(Settings!$C$6,8,1))-MAX(E141,W$5)))</f>
        <v/>
      </c>
      <c r="X141" s="44">
        <f>IF(OR(E141="",F141=""),0,MAX(0,MIN(F141,DATE(Settings!$C$6,9,1))-MAX(E141,X$5)))</f>
        <v/>
      </c>
      <c r="Y141" s="44">
        <f>IF(OR(E141="",F141=""),0,MAX(0,MIN(F141,DATE(Settings!$C$6,10,1))-MAX(E141,Y$5)))</f>
        <v/>
      </c>
      <c r="Z141" s="44">
        <f>IF(OR(E141="",F141=""),0,MAX(0,MIN(F141,DATE(Settings!$C$6,11,1))-MAX(E141,Z$5)))</f>
        <v/>
      </c>
      <c r="AA141" s="44">
        <f>IF(OR(E141="",F141=""),0,MAX(0,MIN(F141,DATE(Settings!$C$6,12,1))-MAX(E141,AA$5)))</f>
        <v/>
      </c>
      <c r="AB141" s="44">
        <f>IF(OR(E141="",F141=""),0,MAX(0,MIN(F141,DATE(Settings!$C$6,13,1))-MAX(E141,AB$5)))</f>
        <v/>
      </c>
      <c r="AC141" s="63">
        <f>IF(N(L141)=0,0,M141/L141)</f>
        <v/>
      </c>
    </row>
    <row r="142" hidden="1">
      <c r="B142" s="14" t="n"/>
      <c r="C142" s="14" t="n"/>
      <c r="D142" s="14" t="n"/>
      <c r="E142" s="18" t="n"/>
      <c r="F142" s="18" t="n"/>
      <c r="G142" s="14" t="n"/>
      <c r="H142" s="60" t="n"/>
      <c r="I142" s="60" t="n"/>
      <c r="J142" s="60" t="n"/>
      <c r="K142" s="60" t="n"/>
      <c r="L142" s="33">
        <f>IF(OR(E142="",F142=""),"",MAX(0,F142-E142))</f>
        <v/>
      </c>
      <c r="M142" s="61">
        <f>IF(OR(E142="",F142=""),"",N(H142)*L142+N(I142)+N(J142))</f>
        <v/>
      </c>
      <c r="N142" s="61">
        <f>IF(OR(E142="",F142=""),"",IF(K142&lt;&gt;"",K142,(N(H142)*L142+N(I142))*IFERROR(VLOOKUP(D142,Settings!$F$11:$G$16,2,FALSE),0)))</f>
        <v/>
      </c>
      <c r="O142" s="62">
        <f>IF(OR(E142="",F142=""),"",M142-N142)</f>
        <v/>
      </c>
      <c r="P142" s="61">
        <f>IF(N(L142)=0,0,O142/L142)</f>
        <v/>
      </c>
      <c r="Q142" s="44">
        <f>IF(OR(E142="",F142=""),0,MAX(0,MIN(F142,DATE(Settings!$C$6,2,1))-MAX(E142,Q$5)))</f>
        <v/>
      </c>
      <c r="R142" s="44">
        <f>IF(OR(E142="",F142=""),0,MAX(0,MIN(F142,DATE(Settings!$C$6,3,1))-MAX(E142,R$5)))</f>
        <v/>
      </c>
      <c r="S142" s="44">
        <f>IF(OR(E142="",F142=""),0,MAX(0,MIN(F142,DATE(Settings!$C$6,4,1))-MAX(E142,S$5)))</f>
        <v/>
      </c>
      <c r="T142" s="44">
        <f>IF(OR(E142="",F142=""),0,MAX(0,MIN(F142,DATE(Settings!$C$6,5,1))-MAX(E142,T$5)))</f>
        <v/>
      </c>
      <c r="U142" s="44">
        <f>IF(OR(E142="",F142=""),0,MAX(0,MIN(F142,DATE(Settings!$C$6,6,1))-MAX(E142,U$5)))</f>
        <v/>
      </c>
      <c r="V142" s="44">
        <f>IF(OR(E142="",F142=""),0,MAX(0,MIN(F142,DATE(Settings!$C$6,7,1))-MAX(E142,V$5)))</f>
        <v/>
      </c>
      <c r="W142" s="44">
        <f>IF(OR(E142="",F142=""),0,MAX(0,MIN(F142,DATE(Settings!$C$6,8,1))-MAX(E142,W$5)))</f>
        <v/>
      </c>
      <c r="X142" s="44">
        <f>IF(OR(E142="",F142=""),0,MAX(0,MIN(F142,DATE(Settings!$C$6,9,1))-MAX(E142,X$5)))</f>
        <v/>
      </c>
      <c r="Y142" s="44">
        <f>IF(OR(E142="",F142=""),0,MAX(0,MIN(F142,DATE(Settings!$C$6,10,1))-MAX(E142,Y$5)))</f>
        <v/>
      </c>
      <c r="Z142" s="44">
        <f>IF(OR(E142="",F142=""),0,MAX(0,MIN(F142,DATE(Settings!$C$6,11,1))-MAX(E142,Z$5)))</f>
        <v/>
      </c>
      <c r="AA142" s="44">
        <f>IF(OR(E142="",F142=""),0,MAX(0,MIN(F142,DATE(Settings!$C$6,12,1))-MAX(E142,AA$5)))</f>
        <v/>
      </c>
      <c r="AB142" s="44">
        <f>IF(OR(E142="",F142=""),0,MAX(0,MIN(F142,DATE(Settings!$C$6,13,1))-MAX(E142,AB$5)))</f>
        <v/>
      </c>
      <c r="AC142" s="63">
        <f>IF(N(L142)=0,0,M142/L142)</f>
        <v/>
      </c>
    </row>
    <row r="143" hidden="1">
      <c r="B143" s="14" t="n"/>
      <c r="C143" s="14" t="n"/>
      <c r="D143" s="14" t="n"/>
      <c r="E143" s="18" t="n"/>
      <c r="F143" s="18" t="n"/>
      <c r="G143" s="14" t="n"/>
      <c r="H143" s="60" t="n"/>
      <c r="I143" s="60" t="n"/>
      <c r="J143" s="60" t="n"/>
      <c r="K143" s="60" t="n"/>
      <c r="L143" s="33">
        <f>IF(OR(E143="",F143=""),"",MAX(0,F143-E143))</f>
        <v/>
      </c>
      <c r="M143" s="61">
        <f>IF(OR(E143="",F143=""),"",N(H143)*L143+N(I143)+N(J143))</f>
        <v/>
      </c>
      <c r="N143" s="61">
        <f>IF(OR(E143="",F143=""),"",IF(K143&lt;&gt;"",K143,(N(H143)*L143+N(I143))*IFERROR(VLOOKUP(D143,Settings!$F$11:$G$16,2,FALSE),0)))</f>
        <v/>
      </c>
      <c r="O143" s="62">
        <f>IF(OR(E143="",F143=""),"",M143-N143)</f>
        <v/>
      </c>
      <c r="P143" s="61">
        <f>IF(N(L143)=0,0,O143/L143)</f>
        <v/>
      </c>
      <c r="Q143" s="44">
        <f>IF(OR(E143="",F143=""),0,MAX(0,MIN(F143,DATE(Settings!$C$6,2,1))-MAX(E143,Q$5)))</f>
        <v/>
      </c>
      <c r="R143" s="44">
        <f>IF(OR(E143="",F143=""),0,MAX(0,MIN(F143,DATE(Settings!$C$6,3,1))-MAX(E143,R$5)))</f>
        <v/>
      </c>
      <c r="S143" s="44">
        <f>IF(OR(E143="",F143=""),0,MAX(0,MIN(F143,DATE(Settings!$C$6,4,1))-MAX(E143,S$5)))</f>
        <v/>
      </c>
      <c r="T143" s="44">
        <f>IF(OR(E143="",F143=""),0,MAX(0,MIN(F143,DATE(Settings!$C$6,5,1))-MAX(E143,T$5)))</f>
        <v/>
      </c>
      <c r="U143" s="44">
        <f>IF(OR(E143="",F143=""),0,MAX(0,MIN(F143,DATE(Settings!$C$6,6,1))-MAX(E143,U$5)))</f>
        <v/>
      </c>
      <c r="V143" s="44">
        <f>IF(OR(E143="",F143=""),0,MAX(0,MIN(F143,DATE(Settings!$C$6,7,1))-MAX(E143,V$5)))</f>
        <v/>
      </c>
      <c r="W143" s="44">
        <f>IF(OR(E143="",F143=""),0,MAX(0,MIN(F143,DATE(Settings!$C$6,8,1))-MAX(E143,W$5)))</f>
        <v/>
      </c>
      <c r="X143" s="44">
        <f>IF(OR(E143="",F143=""),0,MAX(0,MIN(F143,DATE(Settings!$C$6,9,1))-MAX(E143,X$5)))</f>
        <v/>
      </c>
      <c r="Y143" s="44">
        <f>IF(OR(E143="",F143=""),0,MAX(0,MIN(F143,DATE(Settings!$C$6,10,1))-MAX(E143,Y$5)))</f>
        <v/>
      </c>
      <c r="Z143" s="44">
        <f>IF(OR(E143="",F143=""),0,MAX(0,MIN(F143,DATE(Settings!$C$6,11,1))-MAX(E143,Z$5)))</f>
        <v/>
      </c>
      <c r="AA143" s="44">
        <f>IF(OR(E143="",F143=""),0,MAX(0,MIN(F143,DATE(Settings!$C$6,12,1))-MAX(E143,AA$5)))</f>
        <v/>
      </c>
      <c r="AB143" s="44">
        <f>IF(OR(E143="",F143=""),0,MAX(0,MIN(F143,DATE(Settings!$C$6,13,1))-MAX(E143,AB$5)))</f>
        <v/>
      </c>
      <c r="AC143" s="63">
        <f>IF(N(L143)=0,0,M143/L143)</f>
        <v/>
      </c>
    </row>
    <row r="144" hidden="1">
      <c r="B144" s="14" t="n"/>
      <c r="C144" s="14" t="n"/>
      <c r="D144" s="14" t="n"/>
      <c r="E144" s="18" t="n"/>
      <c r="F144" s="18" t="n"/>
      <c r="G144" s="14" t="n"/>
      <c r="H144" s="60" t="n"/>
      <c r="I144" s="60" t="n"/>
      <c r="J144" s="60" t="n"/>
      <c r="K144" s="60" t="n"/>
      <c r="L144" s="33">
        <f>IF(OR(E144="",F144=""),"",MAX(0,F144-E144))</f>
        <v/>
      </c>
      <c r="M144" s="61">
        <f>IF(OR(E144="",F144=""),"",N(H144)*L144+N(I144)+N(J144))</f>
        <v/>
      </c>
      <c r="N144" s="61">
        <f>IF(OR(E144="",F144=""),"",IF(K144&lt;&gt;"",K144,(N(H144)*L144+N(I144))*IFERROR(VLOOKUP(D144,Settings!$F$11:$G$16,2,FALSE),0)))</f>
        <v/>
      </c>
      <c r="O144" s="62">
        <f>IF(OR(E144="",F144=""),"",M144-N144)</f>
        <v/>
      </c>
      <c r="P144" s="61">
        <f>IF(N(L144)=0,0,O144/L144)</f>
        <v/>
      </c>
      <c r="Q144" s="44">
        <f>IF(OR(E144="",F144=""),0,MAX(0,MIN(F144,DATE(Settings!$C$6,2,1))-MAX(E144,Q$5)))</f>
        <v/>
      </c>
      <c r="R144" s="44">
        <f>IF(OR(E144="",F144=""),0,MAX(0,MIN(F144,DATE(Settings!$C$6,3,1))-MAX(E144,R$5)))</f>
        <v/>
      </c>
      <c r="S144" s="44">
        <f>IF(OR(E144="",F144=""),0,MAX(0,MIN(F144,DATE(Settings!$C$6,4,1))-MAX(E144,S$5)))</f>
        <v/>
      </c>
      <c r="T144" s="44">
        <f>IF(OR(E144="",F144=""),0,MAX(0,MIN(F144,DATE(Settings!$C$6,5,1))-MAX(E144,T$5)))</f>
        <v/>
      </c>
      <c r="U144" s="44">
        <f>IF(OR(E144="",F144=""),0,MAX(0,MIN(F144,DATE(Settings!$C$6,6,1))-MAX(E144,U$5)))</f>
        <v/>
      </c>
      <c r="V144" s="44">
        <f>IF(OR(E144="",F144=""),0,MAX(0,MIN(F144,DATE(Settings!$C$6,7,1))-MAX(E144,V$5)))</f>
        <v/>
      </c>
      <c r="W144" s="44">
        <f>IF(OR(E144="",F144=""),0,MAX(0,MIN(F144,DATE(Settings!$C$6,8,1))-MAX(E144,W$5)))</f>
        <v/>
      </c>
      <c r="X144" s="44">
        <f>IF(OR(E144="",F144=""),0,MAX(0,MIN(F144,DATE(Settings!$C$6,9,1))-MAX(E144,X$5)))</f>
        <v/>
      </c>
      <c r="Y144" s="44">
        <f>IF(OR(E144="",F144=""),0,MAX(0,MIN(F144,DATE(Settings!$C$6,10,1))-MAX(E144,Y$5)))</f>
        <v/>
      </c>
      <c r="Z144" s="44">
        <f>IF(OR(E144="",F144=""),0,MAX(0,MIN(F144,DATE(Settings!$C$6,11,1))-MAX(E144,Z$5)))</f>
        <v/>
      </c>
      <c r="AA144" s="44">
        <f>IF(OR(E144="",F144=""),0,MAX(0,MIN(F144,DATE(Settings!$C$6,12,1))-MAX(E144,AA$5)))</f>
        <v/>
      </c>
      <c r="AB144" s="44">
        <f>IF(OR(E144="",F144=""),0,MAX(0,MIN(F144,DATE(Settings!$C$6,13,1))-MAX(E144,AB$5)))</f>
        <v/>
      </c>
      <c r="AC144" s="63">
        <f>IF(N(L144)=0,0,M144/L144)</f>
        <v/>
      </c>
    </row>
    <row r="145" hidden="1">
      <c r="B145" s="14" t="n"/>
      <c r="C145" s="14" t="n"/>
      <c r="D145" s="14" t="n"/>
      <c r="E145" s="18" t="n"/>
      <c r="F145" s="18" t="n"/>
      <c r="G145" s="14" t="n"/>
      <c r="H145" s="60" t="n"/>
      <c r="I145" s="60" t="n"/>
      <c r="J145" s="60" t="n"/>
      <c r="K145" s="60" t="n"/>
      <c r="L145" s="33">
        <f>IF(OR(E145="",F145=""),"",MAX(0,F145-E145))</f>
        <v/>
      </c>
      <c r="M145" s="61">
        <f>IF(OR(E145="",F145=""),"",N(H145)*L145+N(I145)+N(J145))</f>
        <v/>
      </c>
      <c r="N145" s="61">
        <f>IF(OR(E145="",F145=""),"",IF(K145&lt;&gt;"",K145,(N(H145)*L145+N(I145))*IFERROR(VLOOKUP(D145,Settings!$F$11:$G$16,2,FALSE),0)))</f>
        <v/>
      </c>
      <c r="O145" s="62">
        <f>IF(OR(E145="",F145=""),"",M145-N145)</f>
        <v/>
      </c>
      <c r="P145" s="61">
        <f>IF(N(L145)=0,0,O145/L145)</f>
        <v/>
      </c>
      <c r="Q145" s="44">
        <f>IF(OR(E145="",F145=""),0,MAX(0,MIN(F145,DATE(Settings!$C$6,2,1))-MAX(E145,Q$5)))</f>
        <v/>
      </c>
      <c r="R145" s="44">
        <f>IF(OR(E145="",F145=""),0,MAX(0,MIN(F145,DATE(Settings!$C$6,3,1))-MAX(E145,R$5)))</f>
        <v/>
      </c>
      <c r="S145" s="44">
        <f>IF(OR(E145="",F145=""),0,MAX(0,MIN(F145,DATE(Settings!$C$6,4,1))-MAX(E145,S$5)))</f>
        <v/>
      </c>
      <c r="T145" s="44">
        <f>IF(OR(E145="",F145=""),0,MAX(0,MIN(F145,DATE(Settings!$C$6,5,1))-MAX(E145,T$5)))</f>
        <v/>
      </c>
      <c r="U145" s="44">
        <f>IF(OR(E145="",F145=""),0,MAX(0,MIN(F145,DATE(Settings!$C$6,6,1))-MAX(E145,U$5)))</f>
        <v/>
      </c>
      <c r="V145" s="44">
        <f>IF(OR(E145="",F145=""),0,MAX(0,MIN(F145,DATE(Settings!$C$6,7,1))-MAX(E145,V$5)))</f>
        <v/>
      </c>
      <c r="W145" s="44">
        <f>IF(OR(E145="",F145=""),0,MAX(0,MIN(F145,DATE(Settings!$C$6,8,1))-MAX(E145,W$5)))</f>
        <v/>
      </c>
      <c r="X145" s="44">
        <f>IF(OR(E145="",F145=""),0,MAX(0,MIN(F145,DATE(Settings!$C$6,9,1))-MAX(E145,X$5)))</f>
        <v/>
      </c>
      <c r="Y145" s="44">
        <f>IF(OR(E145="",F145=""),0,MAX(0,MIN(F145,DATE(Settings!$C$6,10,1))-MAX(E145,Y$5)))</f>
        <v/>
      </c>
      <c r="Z145" s="44">
        <f>IF(OR(E145="",F145=""),0,MAX(0,MIN(F145,DATE(Settings!$C$6,11,1))-MAX(E145,Z$5)))</f>
        <v/>
      </c>
      <c r="AA145" s="44">
        <f>IF(OR(E145="",F145=""),0,MAX(0,MIN(F145,DATE(Settings!$C$6,12,1))-MAX(E145,AA$5)))</f>
        <v/>
      </c>
      <c r="AB145" s="44">
        <f>IF(OR(E145="",F145=""),0,MAX(0,MIN(F145,DATE(Settings!$C$6,13,1))-MAX(E145,AB$5)))</f>
        <v/>
      </c>
      <c r="AC145" s="63">
        <f>IF(N(L145)=0,0,M145/L145)</f>
        <v/>
      </c>
    </row>
    <row r="146" hidden="1">
      <c r="B146" s="14" t="n"/>
      <c r="C146" s="14" t="n"/>
      <c r="D146" s="14" t="n"/>
      <c r="E146" s="18" t="n"/>
      <c r="F146" s="18" t="n"/>
      <c r="G146" s="14" t="n"/>
      <c r="H146" s="60" t="n"/>
      <c r="I146" s="60" t="n"/>
      <c r="J146" s="60" t="n"/>
      <c r="K146" s="60" t="n"/>
      <c r="L146" s="33">
        <f>IF(OR(E146="",F146=""),"",MAX(0,F146-E146))</f>
        <v/>
      </c>
      <c r="M146" s="61">
        <f>IF(OR(E146="",F146=""),"",N(H146)*L146+N(I146)+N(J146))</f>
        <v/>
      </c>
      <c r="N146" s="61">
        <f>IF(OR(E146="",F146=""),"",IF(K146&lt;&gt;"",K146,(N(H146)*L146+N(I146))*IFERROR(VLOOKUP(D146,Settings!$F$11:$G$16,2,FALSE),0)))</f>
        <v/>
      </c>
      <c r="O146" s="62">
        <f>IF(OR(E146="",F146=""),"",M146-N146)</f>
        <v/>
      </c>
      <c r="P146" s="61">
        <f>IF(N(L146)=0,0,O146/L146)</f>
        <v/>
      </c>
      <c r="Q146" s="44">
        <f>IF(OR(E146="",F146=""),0,MAX(0,MIN(F146,DATE(Settings!$C$6,2,1))-MAX(E146,Q$5)))</f>
        <v/>
      </c>
      <c r="R146" s="44">
        <f>IF(OR(E146="",F146=""),0,MAX(0,MIN(F146,DATE(Settings!$C$6,3,1))-MAX(E146,R$5)))</f>
        <v/>
      </c>
      <c r="S146" s="44">
        <f>IF(OR(E146="",F146=""),0,MAX(0,MIN(F146,DATE(Settings!$C$6,4,1))-MAX(E146,S$5)))</f>
        <v/>
      </c>
      <c r="T146" s="44">
        <f>IF(OR(E146="",F146=""),0,MAX(0,MIN(F146,DATE(Settings!$C$6,5,1))-MAX(E146,T$5)))</f>
        <v/>
      </c>
      <c r="U146" s="44">
        <f>IF(OR(E146="",F146=""),0,MAX(0,MIN(F146,DATE(Settings!$C$6,6,1))-MAX(E146,U$5)))</f>
        <v/>
      </c>
      <c r="V146" s="44">
        <f>IF(OR(E146="",F146=""),0,MAX(0,MIN(F146,DATE(Settings!$C$6,7,1))-MAX(E146,V$5)))</f>
        <v/>
      </c>
      <c r="W146" s="44">
        <f>IF(OR(E146="",F146=""),0,MAX(0,MIN(F146,DATE(Settings!$C$6,8,1))-MAX(E146,W$5)))</f>
        <v/>
      </c>
      <c r="X146" s="44">
        <f>IF(OR(E146="",F146=""),0,MAX(0,MIN(F146,DATE(Settings!$C$6,9,1))-MAX(E146,X$5)))</f>
        <v/>
      </c>
      <c r="Y146" s="44">
        <f>IF(OR(E146="",F146=""),0,MAX(0,MIN(F146,DATE(Settings!$C$6,10,1))-MAX(E146,Y$5)))</f>
        <v/>
      </c>
      <c r="Z146" s="44">
        <f>IF(OR(E146="",F146=""),0,MAX(0,MIN(F146,DATE(Settings!$C$6,11,1))-MAX(E146,Z$5)))</f>
        <v/>
      </c>
      <c r="AA146" s="44">
        <f>IF(OR(E146="",F146=""),0,MAX(0,MIN(F146,DATE(Settings!$C$6,12,1))-MAX(E146,AA$5)))</f>
        <v/>
      </c>
      <c r="AB146" s="44">
        <f>IF(OR(E146="",F146=""),0,MAX(0,MIN(F146,DATE(Settings!$C$6,13,1))-MAX(E146,AB$5)))</f>
        <v/>
      </c>
      <c r="AC146" s="63">
        <f>IF(N(L146)=0,0,M146/L146)</f>
        <v/>
      </c>
    </row>
    <row r="147" hidden="1">
      <c r="B147" s="14" t="n"/>
      <c r="C147" s="14" t="n"/>
      <c r="D147" s="14" t="n"/>
      <c r="E147" s="18" t="n"/>
      <c r="F147" s="18" t="n"/>
      <c r="G147" s="14" t="n"/>
      <c r="H147" s="60" t="n"/>
      <c r="I147" s="60" t="n"/>
      <c r="J147" s="60" t="n"/>
      <c r="K147" s="60" t="n"/>
      <c r="L147" s="33">
        <f>IF(OR(E147="",F147=""),"",MAX(0,F147-E147))</f>
        <v/>
      </c>
      <c r="M147" s="61">
        <f>IF(OR(E147="",F147=""),"",N(H147)*L147+N(I147)+N(J147))</f>
        <v/>
      </c>
      <c r="N147" s="61">
        <f>IF(OR(E147="",F147=""),"",IF(K147&lt;&gt;"",K147,(N(H147)*L147+N(I147))*IFERROR(VLOOKUP(D147,Settings!$F$11:$G$16,2,FALSE),0)))</f>
        <v/>
      </c>
      <c r="O147" s="62">
        <f>IF(OR(E147="",F147=""),"",M147-N147)</f>
        <v/>
      </c>
      <c r="P147" s="61">
        <f>IF(N(L147)=0,0,O147/L147)</f>
        <v/>
      </c>
      <c r="Q147" s="44">
        <f>IF(OR(E147="",F147=""),0,MAX(0,MIN(F147,DATE(Settings!$C$6,2,1))-MAX(E147,Q$5)))</f>
        <v/>
      </c>
      <c r="R147" s="44">
        <f>IF(OR(E147="",F147=""),0,MAX(0,MIN(F147,DATE(Settings!$C$6,3,1))-MAX(E147,R$5)))</f>
        <v/>
      </c>
      <c r="S147" s="44">
        <f>IF(OR(E147="",F147=""),0,MAX(0,MIN(F147,DATE(Settings!$C$6,4,1))-MAX(E147,S$5)))</f>
        <v/>
      </c>
      <c r="T147" s="44">
        <f>IF(OR(E147="",F147=""),0,MAX(0,MIN(F147,DATE(Settings!$C$6,5,1))-MAX(E147,T$5)))</f>
        <v/>
      </c>
      <c r="U147" s="44">
        <f>IF(OR(E147="",F147=""),0,MAX(0,MIN(F147,DATE(Settings!$C$6,6,1))-MAX(E147,U$5)))</f>
        <v/>
      </c>
      <c r="V147" s="44">
        <f>IF(OR(E147="",F147=""),0,MAX(0,MIN(F147,DATE(Settings!$C$6,7,1))-MAX(E147,V$5)))</f>
        <v/>
      </c>
      <c r="W147" s="44">
        <f>IF(OR(E147="",F147=""),0,MAX(0,MIN(F147,DATE(Settings!$C$6,8,1))-MAX(E147,W$5)))</f>
        <v/>
      </c>
      <c r="X147" s="44">
        <f>IF(OR(E147="",F147=""),0,MAX(0,MIN(F147,DATE(Settings!$C$6,9,1))-MAX(E147,X$5)))</f>
        <v/>
      </c>
      <c r="Y147" s="44">
        <f>IF(OR(E147="",F147=""),0,MAX(0,MIN(F147,DATE(Settings!$C$6,10,1))-MAX(E147,Y$5)))</f>
        <v/>
      </c>
      <c r="Z147" s="44">
        <f>IF(OR(E147="",F147=""),0,MAX(0,MIN(F147,DATE(Settings!$C$6,11,1))-MAX(E147,Z$5)))</f>
        <v/>
      </c>
      <c r="AA147" s="44">
        <f>IF(OR(E147="",F147=""),0,MAX(0,MIN(F147,DATE(Settings!$C$6,12,1))-MAX(E147,AA$5)))</f>
        <v/>
      </c>
      <c r="AB147" s="44">
        <f>IF(OR(E147="",F147=""),0,MAX(0,MIN(F147,DATE(Settings!$C$6,13,1))-MAX(E147,AB$5)))</f>
        <v/>
      </c>
      <c r="AC147" s="63">
        <f>IF(N(L147)=0,0,M147/L147)</f>
        <v/>
      </c>
    </row>
    <row r="148" hidden="1">
      <c r="B148" s="14" t="n"/>
      <c r="C148" s="14" t="n"/>
      <c r="D148" s="14" t="n"/>
      <c r="E148" s="18" t="n"/>
      <c r="F148" s="18" t="n"/>
      <c r="G148" s="14" t="n"/>
      <c r="H148" s="60" t="n"/>
      <c r="I148" s="60" t="n"/>
      <c r="J148" s="60" t="n"/>
      <c r="K148" s="60" t="n"/>
      <c r="L148" s="33">
        <f>IF(OR(E148="",F148=""),"",MAX(0,F148-E148))</f>
        <v/>
      </c>
      <c r="M148" s="61">
        <f>IF(OR(E148="",F148=""),"",N(H148)*L148+N(I148)+N(J148))</f>
        <v/>
      </c>
      <c r="N148" s="61">
        <f>IF(OR(E148="",F148=""),"",IF(K148&lt;&gt;"",K148,(N(H148)*L148+N(I148))*IFERROR(VLOOKUP(D148,Settings!$F$11:$G$16,2,FALSE),0)))</f>
        <v/>
      </c>
      <c r="O148" s="62">
        <f>IF(OR(E148="",F148=""),"",M148-N148)</f>
        <v/>
      </c>
      <c r="P148" s="61">
        <f>IF(N(L148)=0,0,O148/L148)</f>
        <v/>
      </c>
      <c r="Q148" s="44">
        <f>IF(OR(E148="",F148=""),0,MAX(0,MIN(F148,DATE(Settings!$C$6,2,1))-MAX(E148,Q$5)))</f>
        <v/>
      </c>
      <c r="R148" s="44">
        <f>IF(OR(E148="",F148=""),0,MAX(0,MIN(F148,DATE(Settings!$C$6,3,1))-MAX(E148,R$5)))</f>
        <v/>
      </c>
      <c r="S148" s="44">
        <f>IF(OR(E148="",F148=""),0,MAX(0,MIN(F148,DATE(Settings!$C$6,4,1))-MAX(E148,S$5)))</f>
        <v/>
      </c>
      <c r="T148" s="44">
        <f>IF(OR(E148="",F148=""),0,MAX(0,MIN(F148,DATE(Settings!$C$6,5,1))-MAX(E148,T$5)))</f>
        <v/>
      </c>
      <c r="U148" s="44">
        <f>IF(OR(E148="",F148=""),0,MAX(0,MIN(F148,DATE(Settings!$C$6,6,1))-MAX(E148,U$5)))</f>
        <v/>
      </c>
      <c r="V148" s="44">
        <f>IF(OR(E148="",F148=""),0,MAX(0,MIN(F148,DATE(Settings!$C$6,7,1))-MAX(E148,V$5)))</f>
        <v/>
      </c>
      <c r="W148" s="44">
        <f>IF(OR(E148="",F148=""),0,MAX(0,MIN(F148,DATE(Settings!$C$6,8,1))-MAX(E148,W$5)))</f>
        <v/>
      </c>
      <c r="X148" s="44">
        <f>IF(OR(E148="",F148=""),0,MAX(0,MIN(F148,DATE(Settings!$C$6,9,1))-MAX(E148,X$5)))</f>
        <v/>
      </c>
      <c r="Y148" s="44">
        <f>IF(OR(E148="",F148=""),0,MAX(0,MIN(F148,DATE(Settings!$C$6,10,1))-MAX(E148,Y$5)))</f>
        <v/>
      </c>
      <c r="Z148" s="44">
        <f>IF(OR(E148="",F148=""),0,MAX(0,MIN(F148,DATE(Settings!$C$6,11,1))-MAX(E148,Z$5)))</f>
        <v/>
      </c>
      <c r="AA148" s="44">
        <f>IF(OR(E148="",F148=""),0,MAX(0,MIN(F148,DATE(Settings!$C$6,12,1))-MAX(E148,AA$5)))</f>
        <v/>
      </c>
      <c r="AB148" s="44">
        <f>IF(OR(E148="",F148=""),0,MAX(0,MIN(F148,DATE(Settings!$C$6,13,1))-MAX(E148,AB$5)))</f>
        <v/>
      </c>
      <c r="AC148" s="63">
        <f>IF(N(L148)=0,0,M148/L148)</f>
        <v/>
      </c>
    </row>
    <row r="149" hidden="1">
      <c r="B149" s="14" t="n"/>
      <c r="C149" s="14" t="n"/>
      <c r="D149" s="14" t="n"/>
      <c r="E149" s="18" t="n"/>
      <c r="F149" s="18" t="n"/>
      <c r="G149" s="14" t="n"/>
      <c r="H149" s="60" t="n"/>
      <c r="I149" s="60" t="n"/>
      <c r="J149" s="60" t="n"/>
      <c r="K149" s="60" t="n"/>
      <c r="L149" s="33">
        <f>IF(OR(E149="",F149=""),"",MAX(0,F149-E149))</f>
        <v/>
      </c>
      <c r="M149" s="61">
        <f>IF(OR(E149="",F149=""),"",N(H149)*L149+N(I149)+N(J149))</f>
        <v/>
      </c>
      <c r="N149" s="61">
        <f>IF(OR(E149="",F149=""),"",IF(K149&lt;&gt;"",K149,(N(H149)*L149+N(I149))*IFERROR(VLOOKUP(D149,Settings!$F$11:$G$16,2,FALSE),0)))</f>
        <v/>
      </c>
      <c r="O149" s="62">
        <f>IF(OR(E149="",F149=""),"",M149-N149)</f>
        <v/>
      </c>
      <c r="P149" s="61">
        <f>IF(N(L149)=0,0,O149/L149)</f>
        <v/>
      </c>
      <c r="Q149" s="44">
        <f>IF(OR(E149="",F149=""),0,MAX(0,MIN(F149,DATE(Settings!$C$6,2,1))-MAX(E149,Q$5)))</f>
        <v/>
      </c>
      <c r="R149" s="44">
        <f>IF(OR(E149="",F149=""),0,MAX(0,MIN(F149,DATE(Settings!$C$6,3,1))-MAX(E149,R$5)))</f>
        <v/>
      </c>
      <c r="S149" s="44">
        <f>IF(OR(E149="",F149=""),0,MAX(0,MIN(F149,DATE(Settings!$C$6,4,1))-MAX(E149,S$5)))</f>
        <v/>
      </c>
      <c r="T149" s="44">
        <f>IF(OR(E149="",F149=""),0,MAX(0,MIN(F149,DATE(Settings!$C$6,5,1))-MAX(E149,T$5)))</f>
        <v/>
      </c>
      <c r="U149" s="44">
        <f>IF(OR(E149="",F149=""),0,MAX(0,MIN(F149,DATE(Settings!$C$6,6,1))-MAX(E149,U$5)))</f>
        <v/>
      </c>
      <c r="V149" s="44">
        <f>IF(OR(E149="",F149=""),0,MAX(0,MIN(F149,DATE(Settings!$C$6,7,1))-MAX(E149,V$5)))</f>
        <v/>
      </c>
      <c r="W149" s="44">
        <f>IF(OR(E149="",F149=""),0,MAX(0,MIN(F149,DATE(Settings!$C$6,8,1))-MAX(E149,W$5)))</f>
        <v/>
      </c>
      <c r="X149" s="44">
        <f>IF(OR(E149="",F149=""),0,MAX(0,MIN(F149,DATE(Settings!$C$6,9,1))-MAX(E149,X$5)))</f>
        <v/>
      </c>
      <c r="Y149" s="44">
        <f>IF(OR(E149="",F149=""),0,MAX(0,MIN(F149,DATE(Settings!$C$6,10,1))-MAX(E149,Y$5)))</f>
        <v/>
      </c>
      <c r="Z149" s="44">
        <f>IF(OR(E149="",F149=""),0,MAX(0,MIN(F149,DATE(Settings!$C$6,11,1))-MAX(E149,Z$5)))</f>
        <v/>
      </c>
      <c r="AA149" s="44">
        <f>IF(OR(E149="",F149=""),0,MAX(0,MIN(F149,DATE(Settings!$C$6,12,1))-MAX(E149,AA$5)))</f>
        <v/>
      </c>
      <c r="AB149" s="44">
        <f>IF(OR(E149="",F149=""),0,MAX(0,MIN(F149,DATE(Settings!$C$6,13,1))-MAX(E149,AB$5)))</f>
        <v/>
      </c>
      <c r="AC149" s="63">
        <f>IF(N(L149)=0,0,M149/L149)</f>
        <v/>
      </c>
    </row>
    <row r="150" hidden="1">
      <c r="B150" s="14" t="n"/>
      <c r="C150" s="14" t="n"/>
      <c r="D150" s="14" t="n"/>
      <c r="E150" s="18" t="n"/>
      <c r="F150" s="18" t="n"/>
      <c r="G150" s="14" t="n"/>
      <c r="H150" s="60" t="n"/>
      <c r="I150" s="60" t="n"/>
      <c r="J150" s="60" t="n"/>
      <c r="K150" s="60" t="n"/>
      <c r="L150" s="33">
        <f>IF(OR(E150="",F150=""),"",MAX(0,F150-E150))</f>
        <v/>
      </c>
      <c r="M150" s="61">
        <f>IF(OR(E150="",F150=""),"",N(H150)*L150+N(I150)+N(J150))</f>
        <v/>
      </c>
      <c r="N150" s="61">
        <f>IF(OR(E150="",F150=""),"",IF(K150&lt;&gt;"",K150,(N(H150)*L150+N(I150))*IFERROR(VLOOKUP(D150,Settings!$F$11:$G$16,2,FALSE),0)))</f>
        <v/>
      </c>
      <c r="O150" s="62">
        <f>IF(OR(E150="",F150=""),"",M150-N150)</f>
        <v/>
      </c>
      <c r="P150" s="61">
        <f>IF(N(L150)=0,0,O150/L150)</f>
        <v/>
      </c>
      <c r="Q150" s="44">
        <f>IF(OR(E150="",F150=""),0,MAX(0,MIN(F150,DATE(Settings!$C$6,2,1))-MAX(E150,Q$5)))</f>
        <v/>
      </c>
      <c r="R150" s="44">
        <f>IF(OR(E150="",F150=""),0,MAX(0,MIN(F150,DATE(Settings!$C$6,3,1))-MAX(E150,R$5)))</f>
        <v/>
      </c>
      <c r="S150" s="44">
        <f>IF(OR(E150="",F150=""),0,MAX(0,MIN(F150,DATE(Settings!$C$6,4,1))-MAX(E150,S$5)))</f>
        <v/>
      </c>
      <c r="T150" s="44">
        <f>IF(OR(E150="",F150=""),0,MAX(0,MIN(F150,DATE(Settings!$C$6,5,1))-MAX(E150,T$5)))</f>
        <v/>
      </c>
      <c r="U150" s="44">
        <f>IF(OR(E150="",F150=""),0,MAX(0,MIN(F150,DATE(Settings!$C$6,6,1))-MAX(E150,U$5)))</f>
        <v/>
      </c>
      <c r="V150" s="44">
        <f>IF(OR(E150="",F150=""),0,MAX(0,MIN(F150,DATE(Settings!$C$6,7,1))-MAX(E150,V$5)))</f>
        <v/>
      </c>
      <c r="W150" s="44">
        <f>IF(OR(E150="",F150=""),0,MAX(0,MIN(F150,DATE(Settings!$C$6,8,1))-MAX(E150,W$5)))</f>
        <v/>
      </c>
      <c r="X150" s="44">
        <f>IF(OR(E150="",F150=""),0,MAX(0,MIN(F150,DATE(Settings!$C$6,9,1))-MAX(E150,X$5)))</f>
        <v/>
      </c>
      <c r="Y150" s="44">
        <f>IF(OR(E150="",F150=""),0,MAX(0,MIN(F150,DATE(Settings!$C$6,10,1))-MAX(E150,Y$5)))</f>
        <v/>
      </c>
      <c r="Z150" s="44">
        <f>IF(OR(E150="",F150=""),0,MAX(0,MIN(F150,DATE(Settings!$C$6,11,1))-MAX(E150,Z$5)))</f>
        <v/>
      </c>
      <c r="AA150" s="44">
        <f>IF(OR(E150="",F150=""),0,MAX(0,MIN(F150,DATE(Settings!$C$6,12,1))-MAX(E150,AA$5)))</f>
        <v/>
      </c>
      <c r="AB150" s="44">
        <f>IF(OR(E150="",F150=""),0,MAX(0,MIN(F150,DATE(Settings!$C$6,13,1))-MAX(E150,AB$5)))</f>
        <v/>
      </c>
      <c r="AC150" s="63">
        <f>IF(N(L150)=0,0,M150/L150)</f>
        <v/>
      </c>
    </row>
    <row r="151" hidden="1">
      <c r="B151" s="14" t="n"/>
      <c r="C151" s="14" t="n"/>
      <c r="D151" s="14" t="n"/>
      <c r="E151" s="18" t="n"/>
      <c r="F151" s="18" t="n"/>
      <c r="G151" s="14" t="n"/>
      <c r="H151" s="60" t="n"/>
      <c r="I151" s="60" t="n"/>
      <c r="J151" s="60" t="n"/>
      <c r="K151" s="60" t="n"/>
      <c r="L151" s="33">
        <f>IF(OR(E151="",F151=""),"",MAX(0,F151-E151))</f>
        <v/>
      </c>
      <c r="M151" s="61">
        <f>IF(OR(E151="",F151=""),"",N(H151)*L151+N(I151)+N(J151))</f>
        <v/>
      </c>
      <c r="N151" s="61">
        <f>IF(OR(E151="",F151=""),"",IF(K151&lt;&gt;"",K151,(N(H151)*L151+N(I151))*IFERROR(VLOOKUP(D151,Settings!$F$11:$G$16,2,FALSE),0)))</f>
        <v/>
      </c>
      <c r="O151" s="62">
        <f>IF(OR(E151="",F151=""),"",M151-N151)</f>
        <v/>
      </c>
      <c r="P151" s="61">
        <f>IF(N(L151)=0,0,O151/L151)</f>
        <v/>
      </c>
      <c r="Q151" s="44">
        <f>IF(OR(E151="",F151=""),0,MAX(0,MIN(F151,DATE(Settings!$C$6,2,1))-MAX(E151,Q$5)))</f>
        <v/>
      </c>
      <c r="R151" s="44">
        <f>IF(OR(E151="",F151=""),0,MAX(0,MIN(F151,DATE(Settings!$C$6,3,1))-MAX(E151,R$5)))</f>
        <v/>
      </c>
      <c r="S151" s="44">
        <f>IF(OR(E151="",F151=""),0,MAX(0,MIN(F151,DATE(Settings!$C$6,4,1))-MAX(E151,S$5)))</f>
        <v/>
      </c>
      <c r="T151" s="44">
        <f>IF(OR(E151="",F151=""),0,MAX(0,MIN(F151,DATE(Settings!$C$6,5,1))-MAX(E151,T$5)))</f>
        <v/>
      </c>
      <c r="U151" s="44">
        <f>IF(OR(E151="",F151=""),0,MAX(0,MIN(F151,DATE(Settings!$C$6,6,1))-MAX(E151,U$5)))</f>
        <v/>
      </c>
      <c r="V151" s="44">
        <f>IF(OR(E151="",F151=""),0,MAX(0,MIN(F151,DATE(Settings!$C$6,7,1))-MAX(E151,V$5)))</f>
        <v/>
      </c>
      <c r="W151" s="44">
        <f>IF(OR(E151="",F151=""),0,MAX(0,MIN(F151,DATE(Settings!$C$6,8,1))-MAX(E151,W$5)))</f>
        <v/>
      </c>
      <c r="X151" s="44">
        <f>IF(OR(E151="",F151=""),0,MAX(0,MIN(F151,DATE(Settings!$C$6,9,1))-MAX(E151,X$5)))</f>
        <v/>
      </c>
      <c r="Y151" s="44">
        <f>IF(OR(E151="",F151=""),0,MAX(0,MIN(F151,DATE(Settings!$C$6,10,1))-MAX(E151,Y$5)))</f>
        <v/>
      </c>
      <c r="Z151" s="44">
        <f>IF(OR(E151="",F151=""),0,MAX(0,MIN(F151,DATE(Settings!$C$6,11,1))-MAX(E151,Z$5)))</f>
        <v/>
      </c>
      <c r="AA151" s="44">
        <f>IF(OR(E151="",F151=""),0,MAX(0,MIN(F151,DATE(Settings!$C$6,12,1))-MAX(E151,AA$5)))</f>
        <v/>
      </c>
      <c r="AB151" s="44">
        <f>IF(OR(E151="",F151=""),0,MAX(0,MIN(F151,DATE(Settings!$C$6,13,1))-MAX(E151,AB$5)))</f>
        <v/>
      </c>
      <c r="AC151" s="63">
        <f>IF(N(L151)=0,0,M151/L151)</f>
        <v/>
      </c>
    </row>
    <row r="152" hidden="1">
      <c r="B152" s="14" t="n"/>
      <c r="C152" s="14" t="n"/>
      <c r="D152" s="14" t="n"/>
      <c r="E152" s="18" t="n"/>
      <c r="F152" s="18" t="n"/>
      <c r="G152" s="14" t="n"/>
      <c r="H152" s="60" t="n"/>
      <c r="I152" s="60" t="n"/>
      <c r="J152" s="60" t="n"/>
      <c r="K152" s="60" t="n"/>
      <c r="L152" s="33">
        <f>IF(OR(E152="",F152=""),"",MAX(0,F152-E152))</f>
        <v/>
      </c>
      <c r="M152" s="61">
        <f>IF(OR(E152="",F152=""),"",N(H152)*L152+N(I152)+N(J152))</f>
        <v/>
      </c>
      <c r="N152" s="61">
        <f>IF(OR(E152="",F152=""),"",IF(K152&lt;&gt;"",K152,(N(H152)*L152+N(I152))*IFERROR(VLOOKUP(D152,Settings!$F$11:$G$16,2,FALSE),0)))</f>
        <v/>
      </c>
      <c r="O152" s="62">
        <f>IF(OR(E152="",F152=""),"",M152-N152)</f>
        <v/>
      </c>
      <c r="P152" s="61">
        <f>IF(N(L152)=0,0,O152/L152)</f>
        <v/>
      </c>
      <c r="Q152" s="44">
        <f>IF(OR(E152="",F152=""),0,MAX(0,MIN(F152,DATE(Settings!$C$6,2,1))-MAX(E152,Q$5)))</f>
        <v/>
      </c>
      <c r="R152" s="44">
        <f>IF(OR(E152="",F152=""),0,MAX(0,MIN(F152,DATE(Settings!$C$6,3,1))-MAX(E152,R$5)))</f>
        <v/>
      </c>
      <c r="S152" s="44">
        <f>IF(OR(E152="",F152=""),0,MAX(0,MIN(F152,DATE(Settings!$C$6,4,1))-MAX(E152,S$5)))</f>
        <v/>
      </c>
      <c r="T152" s="44">
        <f>IF(OR(E152="",F152=""),0,MAX(0,MIN(F152,DATE(Settings!$C$6,5,1))-MAX(E152,T$5)))</f>
        <v/>
      </c>
      <c r="U152" s="44">
        <f>IF(OR(E152="",F152=""),0,MAX(0,MIN(F152,DATE(Settings!$C$6,6,1))-MAX(E152,U$5)))</f>
        <v/>
      </c>
      <c r="V152" s="44">
        <f>IF(OR(E152="",F152=""),0,MAX(0,MIN(F152,DATE(Settings!$C$6,7,1))-MAX(E152,V$5)))</f>
        <v/>
      </c>
      <c r="W152" s="44">
        <f>IF(OR(E152="",F152=""),0,MAX(0,MIN(F152,DATE(Settings!$C$6,8,1))-MAX(E152,W$5)))</f>
        <v/>
      </c>
      <c r="X152" s="44">
        <f>IF(OR(E152="",F152=""),0,MAX(0,MIN(F152,DATE(Settings!$C$6,9,1))-MAX(E152,X$5)))</f>
        <v/>
      </c>
      <c r="Y152" s="44">
        <f>IF(OR(E152="",F152=""),0,MAX(0,MIN(F152,DATE(Settings!$C$6,10,1))-MAX(E152,Y$5)))</f>
        <v/>
      </c>
      <c r="Z152" s="44">
        <f>IF(OR(E152="",F152=""),0,MAX(0,MIN(F152,DATE(Settings!$C$6,11,1))-MAX(E152,Z$5)))</f>
        <v/>
      </c>
      <c r="AA152" s="44">
        <f>IF(OR(E152="",F152=""),0,MAX(0,MIN(F152,DATE(Settings!$C$6,12,1))-MAX(E152,AA$5)))</f>
        <v/>
      </c>
      <c r="AB152" s="44">
        <f>IF(OR(E152="",F152=""),0,MAX(0,MIN(F152,DATE(Settings!$C$6,13,1))-MAX(E152,AB$5)))</f>
        <v/>
      </c>
      <c r="AC152" s="63">
        <f>IF(N(L152)=0,0,M152/L152)</f>
        <v/>
      </c>
    </row>
    <row r="153" hidden="1">
      <c r="B153" s="14" t="n"/>
      <c r="C153" s="14" t="n"/>
      <c r="D153" s="14" t="n"/>
      <c r="E153" s="18" t="n"/>
      <c r="F153" s="18" t="n"/>
      <c r="G153" s="14" t="n"/>
      <c r="H153" s="60" t="n"/>
      <c r="I153" s="60" t="n"/>
      <c r="J153" s="60" t="n"/>
      <c r="K153" s="60" t="n"/>
      <c r="L153" s="33">
        <f>IF(OR(E153="",F153=""),"",MAX(0,F153-E153))</f>
        <v/>
      </c>
      <c r="M153" s="61">
        <f>IF(OR(E153="",F153=""),"",N(H153)*L153+N(I153)+N(J153))</f>
        <v/>
      </c>
      <c r="N153" s="61">
        <f>IF(OR(E153="",F153=""),"",IF(K153&lt;&gt;"",K153,(N(H153)*L153+N(I153))*IFERROR(VLOOKUP(D153,Settings!$F$11:$G$16,2,FALSE),0)))</f>
        <v/>
      </c>
      <c r="O153" s="62">
        <f>IF(OR(E153="",F153=""),"",M153-N153)</f>
        <v/>
      </c>
      <c r="P153" s="61">
        <f>IF(N(L153)=0,0,O153/L153)</f>
        <v/>
      </c>
      <c r="Q153" s="44">
        <f>IF(OR(E153="",F153=""),0,MAX(0,MIN(F153,DATE(Settings!$C$6,2,1))-MAX(E153,Q$5)))</f>
        <v/>
      </c>
      <c r="R153" s="44">
        <f>IF(OR(E153="",F153=""),0,MAX(0,MIN(F153,DATE(Settings!$C$6,3,1))-MAX(E153,R$5)))</f>
        <v/>
      </c>
      <c r="S153" s="44">
        <f>IF(OR(E153="",F153=""),0,MAX(0,MIN(F153,DATE(Settings!$C$6,4,1))-MAX(E153,S$5)))</f>
        <v/>
      </c>
      <c r="T153" s="44">
        <f>IF(OR(E153="",F153=""),0,MAX(0,MIN(F153,DATE(Settings!$C$6,5,1))-MAX(E153,T$5)))</f>
        <v/>
      </c>
      <c r="U153" s="44">
        <f>IF(OR(E153="",F153=""),0,MAX(0,MIN(F153,DATE(Settings!$C$6,6,1))-MAX(E153,U$5)))</f>
        <v/>
      </c>
      <c r="V153" s="44">
        <f>IF(OR(E153="",F153=""),0,MAX(0,MIN(F153,DATE(Settings!$C$6,7,1))-MAX(E153,V$5)))</f>
        <v/>
      </c>
      <c r="W153" s="44">
        <f>IF(OR(E153="",F153=""),0,MAX(0,MIN(F153,DATE(Settings!$C$6,8,1))-MAX(E153,W$5)))</f>
        <v/>
      </c>
      <c r="X153" s="44">
        <f>IF(OR(E153="",F153=""),0,MAX(0,MIN(F153,DATE(Settings!$C$6,9,1))-MAX(E153,X$5)))</f>
        <v/>
      </c>
      <c r="Y153" s="44">
        <f>IF(OR(E153="",F153=""),0,MAX(0,MIN(F153,DATE(Settings!$C$6,10,1))-MAX(E153,Y$5)))</f>
        <v/>
      </c>
      <c r="Z153" s="44">
        <f>IF(OR(E153="",F153=""),0,MAX(0,MIN(F153,DATE(Settings!$C$6,11,1))-MAX(E153,Z$5)))</f>
        <v/>
      </c>
      <c r="AA153" s="44">
        <f>IF(OR(E153="",F153=""),0,MAX(0,MIN(F153,DATE(Settings!$C$6,12,1))-MAX(E153,AA$5)))</f>
        <v/>
      </c>
      <c r="AB153" s="44">
        <f>IF(OR(E153="",F153=""),0,MAX(0,MIN(F153,DATE(Settings!$C$6,13,1))-MAX(E153,AB$5)))</f>
        <v/>
      </c>
      <c r="AC153" s="63">
        <f>IF(N(L153)=0,0,M153/L153)</f>
        <v/>
      </c>
    </row>
    <row r="154" hidden="1">
      <c r="B154" s="14" t="n"/>
      <c r="C154" s="14" t="n"/>
      <c r="D154" s="14" t="n"/>
      <c r="E154" s="18" t="n"/>
      <c r="F154" s="18" t="n"/>
      <c r="G154" s="14" t="n"/>
      <c r="H154" s="60" t="n"/>
      <c r="I154" s="60" t="n"/>
      <c r="J154" s="60" t="n"/>
      <c r="K154" s="60" t="n"/>
      <c r="L154" s="33">
        <f>IF(OR(E154="",F154=""),"",MAX(0,F154-E154))</f>
        <v/>
      </c>
      <c r="M154" s="61">
        <f>IF(OR(E154="",F154=""),"",N(H154)*L154+N(I154)+N(J154))</f>
        <v/>
      </c>
      <c r="N154" s="61">
        <f>IF(OR(E154="",F154=""),"",IF(K154&lt;&gt;"",K154,(N(H154)*L154+N(I154))*IFERROR(VLOOKUP(D154,Settings!$F$11:$G$16,2,FALSE),0)))</f>
        <v/>
      </c>
      <c r="O154" s="62">
        <f>IF(OR(E154="",F154=""),"",M154-N154)</f>
        <v/>
      </c>
      <c r="P154" s="61">
        <f>IF(N(L154)=0,0,O154/L154)</f>
        <v/>
      </c>
      <c r="Q154" s="44">
        <f>IF(OR(E154="",F154=""),0,MAX(0,MIN(F154,DATE(Settings!$C$6,2,1))-MAX(E154,Q$5)))</f>
        <v/>
      </c>
      <c r="R154" s="44">
        <f>IF(OR(E154="",F154=""),0,MAX(0,MIN(F154,DATE(Settings!$C$6,3,1))-MAX(E154,R$5)))</f>
        <v/>
      </c>
      <c r="S154" s="44">
        <f>IF(OR(E154="",F154=""),0,MAX(0,MIN(F154,DATE(Settings!$C$6,4,1))-MAX(E154,S$5)))</f>
        <v/>
      </c>
      <c r="T154" s="44">
        <f>IF(OR(E154="",F154=""),0,MAX(0,MIN(F154,DATE(Settings!$C$6,5,1))-MAX(E154,T$5)))</f>
        <v/>
      </c>
      <c r="U154" s="44">
        <f>IF(OR(E154="",F154=""),0,MAX(0,MIN(F154,DATE(Settings!$C$6,6,1))-MAX(E154,U$5)))</f>
        <v/>
      </c>
      <c r="V154" s="44">
        <f>IF(OR(E154="",F154=""),0,MAX(0,MIN(F154,DATE(Settings!$C$6,7,1))-MAX(E154,V$5)))</f>
        <v/>
      </c>
      <c r="W154" s="44">
        <f>IF(OR(E154="",F154=""),0,MAX(0,MIN(F154,DATE(Settings!$C$6,8,1))-MAX(E154,W$5)))</f>
        <v/>
      </c>
      <c r="X154" s="44">
        <f>IF(OR(E154="",F154=""),0,MAX(0,MIN(F154,DATE(Settings!$C$6,9,1))-MAX(E154,X$5)))</f>
        <v/>
      </c>
      <c r="Y154" s="44">
        <f>IF(OR(E154="",F154=""),0,MAX(0,MIN(F154,DATE(Settings!$C$6,10,1))-MAX(E154,Y$5)))</f>
        <v/>
      </c>
      <c r="Z154" s="44">
        <f>IF(OR(E154="",F154=""),0,MAX(0,MIN(F154,DATE(Settings!$C$6,11,1))-MAX(E154,Z$5)))</f>
        <v/>
      </c>
      <c r="AA154" s="44">
        <f>IF(OR(E154="",F154=""),0,MAX(0,MIN(F154,DATE(Settings!$C$6,12,1))-MAX(E154,AA$5)))</f>
        <v/>
      </c>
      <c r="AB154" s="44">
        <f>IF(OR(E154="",F154=""),0,MAX(0,MIN(F154,DATE(Settings!$C$6,13,1))-MAX(E154,AB$5)))</f>
        <v/>
      </c>
      <c r="AC154" s="63">
        <f>IF(N(L154)=0,0,M154/L154)</f>
        <v/>
      </c>
    </row>
    <row r="155" hidden="1">
      <c r="B155" s="14" t="n"/>
      <c r="C155" s="14" t="n"/>
      <c r="D155" s="14" t="n"/>
      <c r="E155" s="18" t="n"/>
      <c r="F155" s="18" t="n"/>
      <c r="G155" s="14" t="n"/>
      <c r="H155" s="60" t="n"/>
      <c r="I155" s="60" t="n"/>
      <c r="J155" s="60" t="n"/>
      <c r="K155" s="60" t="n"/>
      <c r="L155" s="33">
        <f>IF(OR(E155="",F155=""),"",MAX(0,F155-E155))</f>
        <v/>
      </c>
      <c r="M155" s="61">
        <f>IF(OR(E155="",F155=""),"",N(H155)*L155+N(I155)+N(J155))</f>
        <v/>
      </c>
      <c r="N155" s="61">
        <f>IF(OR(E155="",F155=""),"",IF(K155&lt;&gt;"",K155,(N(H155)*L155+N(I155))*IFERROR(VLOOKUP(D155,Settings!$F$11:$G$16,2,FALSE),0)))</f>
        <v/>
      </c>
      <c r="O155" s="62">
        <f>IF(OR(E155="",F155=""),"",M155-N155)</f>
        <v/>
      </c>
      <c r="P155" s="61">
        <f>IF(N(L155)=0,0,O155/L155)</f>
        <v/>
      </c>
      <c r="Q155" s="44">
        <f>IF(OR(E155="",F155=""),0,MAX(0,MIN(F155,DATE(Settings!$C$6,2,1))-MAX(E155,Q$5)))</f>
        <v/>
      </c>
      <c r="R155" s="44">
        <f>IF(OR(E155="",F155=""),0,MAX(0,MIN(F155,DATE(Settings!$C$6,3,1))-MAX(E155,R$5)))</f>
        <v/>
      </c>
      <c r="S155" s="44">
        <f>IF(OR(E155="",F155=""),0,MAX(0,MIN(F155,DATE(Settings!$C$6,4,1))-MAX(E155,S$5)))</f>
        <v/>
      </c>
      <c r="T155" s="44">
        <f>IF(OR(E155="",F155=""),0,MAX(0,MIN(F155,DATE(Settings!$C$6,5,1))-MAX(E155,T$5)))</f>
        <v/>
      </c>
      <c r="U155" s="44">
        <f>IF(OR(E155="",F155=""),0,MAX(0,MIN(F155,DATE(Settings!$C$6,6,1))-MAX(E155,U$5)))</f>
        <v/>
      </c>
      <c r="V155" s="44">
        <f>IF(OR(E155="",F155=""),0,MAX(0,MIN(F155,DATE(Settings!$C$6,7,1))-MAX(E155,V$5)))</f>
        <v/>
      </c>
      <c r="W155" s="44">
        <f>IF(OR(E155="",F155=""),0,MAX(0,MIN(F155,DATE(Settings!$C$6,8,1))-MAX(E155,W$5)))</f>
        <v/>
      </c>
      <c r="X155" s="44">
        <f>IF(OR(E155="",F155=""),0,MAX(0,MIN(F155,DATE(Settings!$C$6,9,1))-MAX(E155,X$5)))</f>
        <v/>
      </c>
      <c r="Y155" s="44">
        <f>IF(OR(E155="",F155=""),0,MAX(0,MIN(F155,DATE(Settings!$C$6,10,1))-MAX(E155,Y$5)))</f>
        <v/>
      </c>
      <c r="Z155" s="44">
        <f>IF(OR(E155="",F155=""),0,MAX(0,MIN(F155,DATE(Settings!$C$6,11,1))-MAX(E155,Z$5)))</f>
        <v/>
      </c>
      <c r="AA155" s="44">
        <f>IF(OR(E155="",F155=""),0,MAX(0,MIN(F155,DATE(Settings!$C$6,12,1))-MAX(E155,AA$5)))</f>
        <v/>
      </c>
      <c r="AB155" s="44">
        <f>IF(OR(E155="",F155=""),0,MAX(0,MIN(F155,DATE(Settings!$C$6,13,1))-MAX(E155,AB$5)))</f>
        <v/>
      </c>
      <c r="AC155" s="63">
        <f>IF(N(L155)=0,0,M155/L155)</f>
        <v/>
      </c>
    </row>
    <row r="156" hidden="1">
      <c r="B156" s="14" t="n"/>
      <c r="C156" s="14" t="n"/>
      <c r="D156" s="14" t="n"/>
      <c r="E156" s="18" t="n"/>
      <c r="F156" s="18" t="n"/>
      <c r="G156" s="14" t="n"/>
      <c r="H156" s="60" t="n"/>
      <c r="I156" s="60" t="n"/>
      <c r="J156" s="60" t="n"/>
      <c r="K156" s="60" t="n"/>
      <c r="L156" s="33">
        <f>IF(OR(E156="",F156=""),"",MAX(0,F156-E156))</f>
        <v/>
      </c>
      <c r="M156" s="61">
        <f>IF(OR(E156="",F156=""),"",N(H156)*L156+N(I156)+N(J156))</f>
        <v/>
      </c>
      <c r="N156" s="61">
        <f>IF(OR(E156="",F156=""),"",IF(K156&lt;&gt;"",K156,(N(H156)*L156+N(I156))*IFERROR(VLOOKUP(D156,Settings!$F$11:$G$16,2,FALSE),0)))</f>
        <v/>
      </c>
      <c r="O156" s="62">
        <f>IF(OR(E156="",F156=""),"",M156-N156)</f>
        <v/>
      </c>
      <c r="P156" s="61">
        <f>IF(N(L156)=0,0,O156/L156)</f>
        <v/>
      </c>
      <c r="Q156" s="44">
        <f>IF(OR(E156="",F156=""),0,MAX(0,MIN(F156,DATE(Settings!$C$6,2,1))-MAX(E156,Q$5)))</f>
        <v/>
      </c>
      <c r="R156" s="44">
        <f>IF(OR(E156="",F156=""),0,MAX(0,MIN(F156,DATE(Settings!$C$6,3,1))-MAX(E156,R$5)))</f>
        <v/>
      </c>
      <c r="S156" s="44">
        <f>IF(OR(E156="",F156=""),0,MAX(0,MIN(F156,DATE(Settings!$C$6,4,1))-MAX(E156,S$5)))</f>
        <v/>
      </c>
      <c r="T156" s="44">
        <f>IF(OR(E156="",F156=""),0,MAX(0,MIN(F156,DATE(Settings!$C$6,5,1))-MAX(E156,T$5)))</f>
        <v/>
      </c>
      <c r="U156" s="44">
        <f>IF(OR(E156="",F156=""),0,MAX(0,MIN(F156,DATE(Settings!$C$6,6,1))-MAX(E156,U$5)))</f>
        <v/>
      </c>
      <c r="V156" s="44">
        <f>IF(OR(E156="",F156=""),0,MAX(0,MIN(F156,DATE(Settings!$C$6,7,1))-MAX(E156,V$5)))</f>
        <v/>
      </c>
      <c r="W156" s="44">
        <f>IF(OR(E156="",F156=""),0,MAX(0,MIN(F156,DATE(Settings!$C$6,8,1))-MAX(E156,W$5)))</f>
        <v/>
      </c>
      <c r="X156" s="44">
        <f>IF(OR(E156="",F156=""),0,MAX(0,MIN(F156,DATE(Settings!$C$6,9,1))-MAX(E156,X$5)))</f>
        <v/>
      </c>
      <c r="Y156" s="44">
        <f>IF(OR(E156="",F156=""),0,MAX(0,MIN(F156,DATE(Settings!$C$6,10,1))-MAX(E156,Y$5)))</f>
        <v/>
      </c>
      <c r="Z156" s="44">
        <f>IF(OR(E156="",F156=""),0,MAX(0,MIN(F156,DATE(Settings!$C$6,11,1))-MAX(E156,Z$5)))</f>
        <v/>
      </c>
      <c r="AA156" s="44">
        <f>IF(OR(E156="",F156=""),0,MAX(0,MIN(F156,DATE(Settings!$C$6,12,1))-MAX(E156,AA$5)))</f>
        <v/>
      </c>
      <c r="AB156" s="44">
        <f>IF(OR(E156="",F156=""),0,MAX(0,MIN(F156,DATE(Settings!$C$6,13,1))-MAX(E156,AB$5)))</f>
        <v/>
      </c>
      <c r="AC156" s="63">
        <f>IF(N(L156)=0,0,M156/L156)</f>
        <v/>
      </c>
    </row>
    <row r="157" hidden="1">
      <c r="B157" s="14" t="n"/>
      <c r="C157" s="14" t="n"/>
      <c r="D157" s="14" t="n"/>
      <c r="E157" s="18" t="n"/>
      <c r="F157" s="18" t="n"/>
      <c r="G157" s="14" t="n"/>
      <c r="H157" s="60" t="n"/>
      <c r="I157" s="60" t="n"/>
      <c r="J157" s="60" t="n"/>
      <c r="K157" s="60" t="n"/>
      <c r="L157" s="33">
        <f>IF(OR(E157="",F157=""),"",MAX(0,F157-E157))</f>
        <v/>
      </c>
      <c r="M157" s="61">
        <f>IF(OR(E157="",F157=""),"",N(H157)*L157+N(I157)+N(J157))</f>
        <v/>
      </c>
      <c r="N157" s="61">
        <f>IF(OR(E157="",F157=""),"",IF(K157&lt;&gt;"",K157,(N(H157)*L157+N(I157))*IFERROR(VLOOKUP(D157,Settings!$F$11:$G$16,2,FALSE),0)))</f>
        <v/>
      </c>
      <c r="O157" s="62">
        <f>IF(OR(E157="",F157=""),"",M157-N157)</f>
        <v/>
      </c>
      <c r="P157" s="61">
        <f>IF(N(L157)=0,0,O157/L157)</f>
        <v/>
      </c>
      <c r="Q157" s="44">
        <f>IF(OR(E157="",F157=""),0,MAX(0,MIN(F157,DATE(Settings!$C$6,2,1))-MAX(E157,Q$5)))</f>
        <v/>
      </c>
      <c r="R157" s="44">
        <f>IF(OR(E157="",F157=""),0,MAX(0,MIN(F157,DATE(Settings!$C$6,3,1))-MAX(E157,R$5)))</f>
        <v/>
      </c>
      <c r="S157" s="44">
        <f>IF(OR(E157="",F157=""),0,MAX(0,MIN(F157,DATE(Settings!$C$6,4,1))-MAX(E157,S$5)))</f>
        <v/>
      </c>
      <c r="T157" s="44">
        <f>IF(OR(E157="",F157=""),0,MAX(0,MIN(F157,DATE(Settings!$C$6,5,1))-MAX(E157,T$5)))</f>
        <v/>
      </c>
      <c r="U157" s="44">
        <f>IF(OR(E157="",F157=""),0,MAX(0,MIN(F157,DATE(Settings!$C$6,6,1))-MAX(E157,U$5)))</f>
        <v/>
      </c>
      <c r="V157" s="44">
        <f>IF(OR(E157="",F157=""),0,MAX(0,MIN(F157,DATE(Settings!$C$6,7,1))-MAX(E157,V$5)))</f>
        <v/>
      </c>
      <c r="W157" s="44">
        <f>IF(OR(E157="",F157=""),0,MAX(0,MIN(F157,DATE(Settings!$C$6,8,1))-MAX(E157,W$5)))</f>
        <v/>
      </c>
      <c r="X157" s="44">
        <f>IF(OR(E157="",F157=""),0,MAX(0,MIN(F157,DATE(Settings!$C$6,9,1))-MAX(E157,X$5)))</f>
        <v/>
      </c>
      <c r="Y157" s="44">
        <f>IF(OR(E157="",F157=""),0,MAX(0,MIN(F157,DATE(Settings!$C$6,10,1))-MAX(E157,Y$5)))</f>
        <v/>
      </c>
      <c r="Z157" s="44">
        <f>IF(OR(E157="",F157=""),0,MAX(0,MIN(F157,DATE(Settings!$C$6,11,1))-MAX(E157,Z$5)))</f>
        <v/>
      </c>
      <c r="AA157" s="44">
        <f>IF(OR(E157="",F157=""),0,MAX(0,MIN(F157,DATE(Settings!$C$6,12,1))-MAX(E157,AA$5)))</f>
        <v/>
      </c>
      <c r="AB157" s="44">
        <f>IF(OR(E157="",F157=""),0,MAX(0,MIN(F157,DATE(Settings!$C$6,13,1))-MAX(E157,AB$5)))</f>
        <v/>
      </c>
      <c r="AC157" s="63">
        <f>IF(N(L157)=0,0,M157/L157)</f>
        <v/>
      </c>
    </row>
    <row r="158" hidden="1">
      <c r="B158" s="14" t="n"/>
      <c r="C158" s="14" t="n"/>
      <c r="D158" s="14" t="n"/>
      <c r="E158" s="18" t="n"/>
      <c r="F158" s="18" t="n"/>
      <c r="G158" s="14" t="n"/>
      <c r="H158" s="60" t="n"/>
      <c r="I158" s="60" t="n"/>
      <c r="J158" s="60" t="n"/>
      <c r="K158" s="60" t="n"/>
      <c r="L158" s="33">
        <f>IF(OR(E158="",F158=""),"",MAX(0,F158-E158))</f>
        <v/>
      </c>
      <c r="M158" s="61">
        <f>IF(OR(E158="",F158=""),"",N(H158)*L158+N(I158)+N(J158))</f>
        <v/>
      </c>
      <c r="N158" s="61">
        <f>IF(OR(E158="",F158=""),"",IF(K158&lt;&gt;"",K158,(N(H158)*L158+N(I158))*IFERROR(VLOOKUP(D158,Settings!$F$11:$G$16,2,FALSE),0)))</f>
        <v/>
      </c>
      <c r="O158" s="62">
        <f>IF(OR(E158="",F158=""),"",M158-N158)</f>
        <v/>
      </c>
      <c r="P158" s="61">
        <f>IF(N(L158)=0,0,O158/L158)</f>
        <v/>
      </c>
      <c r="Q158" s="44">
        <f>IF(OR(E158="",F158=""),0,MAX(0,MIN(F158,DATE(Settings!$C$6,2,1))-MAX(E158,Q$5)))</f>
        <v/>
      </c>
      <c r="R158" s="44">
        <f>IF(OR(E158="",F158=""),0,MAX(0,MIN(F158,DATE(Settings!$C$6,3,1))-MAX(E158,R$5)))</f>
        <v/>
      </c>
      <c r="S158" s="44">
        <f>IF(OR(E158="",F158=""),0,MAX(0,MIN(F158,DATE(Settings!$C$6,4,1))-MAX(E158,S$5)))</f>
        <v/>
      </c>
      <c r="T158" s="44">
        <f>IF(OR(E158="",F158=""),0,MAX(0,MIN(F158,DATE(Settings!$C$6,5,1))-MAX(E158,T$5)))</f>
        <v/>
      </c>
      <c r="U158" s="44">
        <f>IF(OR(E158="",F158=""),0,MAX(0,MIN(F158,DATE(Settings!$C$6,6,1))-MAX(E158,U$5)))</f>
        <v/>
      </c>
      <c r="V158" s="44">
        <f>IF(OR(E158="",F158=""),0,MAX(0,MIN(F158,DATE(Settings!$C$6,7,1))-MAX(E158,V$5)))</f>
        <v/>
      </c>
      <c r="W158" s="44">
        <f>IF(OR(E158="",F158=""),0,MAX(0,MIN(F158,DATE(Settings!$C$6,8,1))-MAX(E158,W$5)))</f>
        <v/>
      </c>
      <c r="X158" s="44">
        <f>IF(OR(E158="",F158=""),0,MAX(0,MIN(F158,DATE(Settings!$C$6,9,1))-MAX(E158,X$5)))</f>
        <v/>
      </c>
      <c r="Y158" s="44">
        <f>IF(OR(E158="",F158=""),0,MAX(0,MIN(F158,DATE(Settings!$C$6,10,1))-MAX(E158,Y$5)))</f>
        <v/>
      </c>
      <c r="Z158" s="44">
        <f>IF(OR(E158="",F158=""),0,MAX(0,MIN(F158,DATE(Settings!$C$6,11,1))-MAX(E158,Z$5)))</f>
        <v/>
      </c>
      <c r="AA158" s="44">
        <f>IF(OR(E158="",F158=""),0,MAX(0,MIN(F158,DATE(Settings!$C$6,12,1))-MAX(E158,AA$5)))</f>
        <v/>
      </c>
      <c r="AB158" s="44">
        <f>IF(OR(E158="",F158=""),0,MAX(0,MIN(F158,DATE(Settings!$C$6,13,1))-MAX(E158,AB$5)))</f>
        <v/>
      </c>
      <c r="AC158" s="63">
        <f>IF(N(L158)=0,0,M158/L158)</f>
        <v/>
      </c>
    </row>
    <row r="159" hidden="1">
      <c r="B159" s="14" t="n"/>
      <c r="C159" s="14" t="n"/>
      <c r="D159" s="14" t="n"/>
      <c r="E159" s="18" t="n"/>
      <c r="F159" s="18" t="n"/>
      <c r="G159" s="14" t="n"/>
      <c r="H159" s="60" t="n"/>
      <c r="I159" s="60" t="n"/>
      <c r="J159" s="60" t="n"/>
      <c r="K159" s="60" t="n"/>
      <c r="L159" s="33">
        <f>IF(OR(E159="",F159=""),"",MAX(0,F159-E159))</f>
        <v/>
      </c>
      <c r="M159" s="61">
        <f>IF(OR(E159="",F159=""),"",N(H159)*L159+N(I159)+N(J159))</f>
        <v/>
      </c>
      <c r="N159" s="61">
        <f>IF(OR(E159="",F159=""),"",IF(K159&lt;&gt;"",K159,(N(H159)*L159+N(I159))*IFERROR(VLOOKUP(D159,Settings!$F$11:$G$16,2,FALSE),0)))</f>
        <v/>
      </c>
      <c r="O159" s="62">
        <f>IF(OR(E159="",F159=""),"",M159-N159)</f>
        <v/>
      </c>
      <c r="P159" s="61">
        <f>IF(N(L159)=0,0,O159/L159)</f>
        <v/>
      </c>
      <c r="Q159" s="44">
        <f>IF(OR(E159="",F159=""),0,MAX(0,MIN(F159,DATE(Settings!$C$6,2,1))-MAX(E159,Q$5)))</f>
        <v/>
      </c>
      <c r="R159" s="44">
        <f>IF(OR(E159="",F159=""),0,MAX(0,MIN(F159,DATE(Settings!$C$6,3,1))-MAX(E159,R$5)))</f>
        <v/>
      </c>
      <c r="S159" s="44">
        <f>IF(OR(E159="",F159=""),0,MAX(0,MIN(F159,DATE(Settings!$C$6,4,1))-MAX(E159,S$5)))</f>
        <v/>
      </c>
      <c r="T159" s="44">
        <f>IF(OR(E159="",F159=""),0,MAX(0,MIN(F159,DATE(Settings!$C$6,5,1))-MAX(E159,T$5)))</f>
        <v/>
      </c>
      <c r="U159" s="44">
        <f>IF(OR(E159="",F159=""),0,MAX(0,MIN(F159,DATE(Settings!$C$6,6,1))-MAX(E159,U$5)))</f>
        <v/>
      </c>
      <c r="V159" s="44">
        <f>IF(OR(E159="",F159=""),0,MAX(0,MIN(F159,DATE(Settings!$C$6,7,1))-MAX(E159,V$5)))</f>
        <v/>
      </c>
      <c r="W159" s="44">
        <f>IF(OR(E159="",F159=""),0,MAX(0,MIN(F159,DATE(Settings!$C$6,8,1))-MAX(E159,W$5)))</f>
        <v/>
      </c>
      <c r="X159" s="44">
        <f>IF(OR(E159="",F159=""),0,MAX(0,MIN(F159,DATE(Settings!$C$6,9,1))-MAX(E159,X$5)))</f>
        <v/>
      </c>
      <c r="Y159" s="44">
        <f>IF(OR(E159="",F159=""),0,MAX(0,MIN(F159,DATE(Settings!$C$6,10,1))-MAX(E159,Y$5)))</f>
        <v/>
      </c>
      <c r="Z159" s="44">
        <f>IF(OR(E159="",F159=""),0,MAX(0,MIN(F159,DATE(Settings!$C$6,11,1))-MAX(E159,Z$5)))</f>
        <v/>
      </c>
      <c r="AA159" s="44">
        <f>IF(OR(E159="",F159=""),0,MAX(0,MIN(F159,DATE(Settings!$C$6,12,1))-MAX(E159,AA$5)))</f>
        <v/>
      </c>
      <c r="AB159" s="44">
        <f>IF(OR(E159="",F159=""),0,MAX(0,MIN(F159,DATE(Settings!$C$6,13,1))-MAX(E159,AB$5)))</f>
        <v/>
      </c>
      <c r="AC159" s="63">
        <f>IF(N(L159)=0,0,M159/L159)</f>
        <v/>
      </c>
    </row>
    <row r="160" hidden="1">
      <c r="B160" s="14" t="n"/>
      <c r="C160" s="14" t="n"/>
      <c r="D160" s="14" t="n"/>
      <c r="E160" s="18" t="n"/>
      <c r="F160" s="18" t="n"/>
      <c r="G160" s="14" t="n"/>
      <c r="H160" s="60" t="n"/>
      <c r="I160" s="60" t="n"/>
      <c r="J160" s="60" t="n"/>
      <c r="K160" s="60" t="n"/>
      <c r="L160" s="33">
        <f>IF(OR(E160="",F160=""),"",MAX(0,F160-E160))</f>
        <v/>
      </c>
      <c r="M160" s="61">
        <f>IF(OR(E160="",F160=""),"",N(H160)*L160+N(I160)+N(J160))</f>
        <v/>
      </c>
      <c r="N160" s="61">
        <f>IF(OR(E160="",F160=""),"",IF(K160&lt;&gt;"",K160,(N(H160)*L160+N(I160))*IFERROR(VLOOKUP(D160,Settings!$F$11:$G$16,2,FALSE),0)))</f>
        <v/>
      </c>
      <c r="O160" s="62">
        <f>IF(OR(E160="",F160=""),"",M160-N160)</f>
        <v/>
      </c>
      <c r="P160" s="61">
        <f>IF(N(L160)=0,0,O160/L160)</f>
        <v/>
      </c>
      <c r="Q160" s="44">
        <f>IF(OR(E160="",F160=""),0,MAX(0,MIN(F160,DATE(Settings!$C$6,2,1))-MAX(E160,Q$5)))</f>
        <v/>
      </c>
      <c r="R160" s="44">
        <f>IF(OR(E160="",F160=""),0,MAX(0,MIN(F160,DATE(Settings!$C$6,3,1))-MAX(E160,R$5)))</f>
        <v/>
      </c>
      <c r="S160" s="44">
        <f>IF(OR(E160="",F160=""),0,MAX(0,MIN(F160,DATE(Settings!$C$6,4,1))-MAX(E160,S$5)))</f>
        <v/>
      </c>
      <c r="T160" s="44">
        <f>IF(OR(E160="",F160=""),0,MAX(0,MIN(F160,DATE(Settings!$C$6,5,1))-MAX(E160,T$5)))</f>
        <v/>
      </c>
      <c r="U160" s="44">
        <f>IF(OR(E160="",F160=""),0,MAX(0,MIN(F160,DATE(Settings!$C$6,6,1))-MAX(E160,U$5)))</f>
        <v/>
      </c>
      <c r="V160" s="44">
        <f>IF(OR(E160="",F160=""),0,MAX(0,MIN(F160,DATE(Settings!$C$6,7,1))-MAX(E160,V$5)))</f>
        <v/>
      </c>
      <c r="W160" s="44">
        <f>IF(OR(E160="",F160=""),0,MAX(0,MIN(F160,DATE(Settings!$C$6,8,1))-MAX(E160,W$5)))</f>
        <v/>
      </c>
      <c r="X160" s="44">
        <f>IF(OR(E160="",F160=""),0,MAX(0,MIN(F160,DATE(Settings!$C$6,9,1))-MAX(E160,X$5)))</f>
        <v/>
      </c>
      <c r="Y160" s="44">
        <f>IF(OR(E160="",F160=""),0,MAX(0,MIN(F160,DATE(Settings!$C$6,10,1))-MAX(E160,Y$5)))</f>
        <v/>
      </c>
      <c r="Z160" s="44">
        <f>IF(OR(E160="",F160=""),0,MAX(0,MIN(F160,DATE(Settings!$C$6,11,1))-MAX(E160,Z$5)))</f>
        <v/>
      </c>
      <c r="AA160" s="44">
        <f>IF(OR(E160="",F160=""),0,MAX(0,MIN(F160,DATE(Settings!$C$6,12,1))-MAX(E160,AA$5)))</f>
        <v/>
      </c>
      <c r="AB160" s="44">
        <f>IF(OR(E160="",F160=""),0,MAX(0,MIN(F160,DATE(Settings!$C$6,13,1))-MAX(E160,AB$5)))</f>
        <v/>
      </c>
      <c r="AC160" s="63">
        <f>IF(N(L160)=0,0,M160/L160)</f>
        <v/>
      </c>
    </row>
    <row r="161" hidden="1">
      <c r="B161" s="14" t="n"/>
      <c r="C161" s="14" t="n"/>
      <c r="D161" s="14" t="n"/>
      <c r="E161" s="18" t="n"/>
      <c r="F161" s="18" t="n"/>
      <c r="G161" s="14" t="n"/>
      <c r="H161" s="60" t="n"/>
      <c r="I161" s="60" t="n"/>
      <c r="J161" s="60" t="n"/>
      <c r="K161" s="60" t="n"/>
      <c r="L161" s="33">
        <f>IF(OR(E161="",F161=""),"",MAX(0,F161-E161))</f>
        <v/>
      </c>
      <c r="M161" s="61">
        <f>IF(OR(E161="",F161=""),"",N(H161)*L161+N(I161)+N(J161))</f>
        <v/>
      </c>
      <c r="N161" s="61">
        <f>IF(OR(E161="",F161=""),"",IF(K161&lt;&gt;"",K161,(N(H161)*L161+N(I161))*IFERROR(VLOOKUP(D161,Settings!$F$11:$G$16,2,FALSE),0)))</f>
        <v/>
      </c>
      <c r="O161" s="62">
        <f>IF(OR(E161="",F161=""),"",M161-N161)</f>
        <v/>
      </c>
      <c r="P161" s="61">
        <f>IF(N(L161)=0,0,O161/L161)</f>
        <v/>
      </c>
      <c r="Q161" s="44">
        <f>IF(OR(E161="",F161=""),0,MAX(0,MIN(F161,DATE(Settings!$C$6,2,1))-MAX(E161,Q$5)))</f>
        <v/>
      </c>
      <c r="R161" s="44">
        <f>IF(OR(E161="",F161=""),0,MAX(0,MIN(F161,DATE(Settings!$C$6,3,1))-MAX(E161,R$5)))</f>
        <v/>
      </c>
      <c r="S161" s="44">
        <f>IF(OR(E161="",F161=""),0,MAX(0,MIN(F161,DATE(Settings!$C$6,4,1))-MAX(E161,S$5)))</f>
        <v/>
      </c>
      <c r="T161" s="44">
        <f>IF(OR(E161="",F161=""),0,MAX(0,MIN(F161,DATE(Settings!$C$6,5,1))-MAX(E161,T$5)))</f>
        <v/>
      </c>
      <c r="U161" s="44">
        <f>IF(OR(E161="",F161=""),0,MAX(0,MIN(F161,DATE(Settings!$C$6,6,1))-MAX(E161,U$5)))</f>
        <v/>
      </c>
      <c r="V161" s="44">
        <f>IF(OR(E161="",F161=""),0,MAX(0,MIN(F161,DATE(Settings!$C$6,7,1))-MAX(E161,V$5)))</f>
        <v/>
      </c>
      <c r="W161" s="44">
        <f>IF(OR(E161="",F161=""),0,MAX(0,MIN(F161,DATE(Settings!$C$6,8,1))-MAX(E161,W$5)))</f>
        <v/>
      </c>
      <c r="X161" s="44">
        <f>IF(OR(E161="",F161=""),0,MAX(0,MIN(F161,DATE(Settings!$C$6,9,1))-MAX(E161,X$5)))</f>
        <v/>
      </c>
      <c r="Y161" s="44">
        <f>IF(OR(E161="",F161=""),0,MAX(0,MIN(F161,DATE(Settings!$C$6,10,1))-MAX(E161,Y$5)))</f>
        <v/>
      </c>
      <c r="Z161" s="44">
        <f>IF(OR(E161="",F161=""),0,MAX(0,MIN(F161,DATE(Settings!$C$6,11,1))-MAX(E161,Z$5)))</f>
        <v/>
      </c>
      <c r="AA161" s="44">
        <f>IF(OR(E161="",F161=""),0,MAX(0,MIN(F161,DATE(Settings!$C$6,12,1))-MAX(E161,AA$5)))</f>
        <v/>
      </c>
      <c r="AB161" s="44">
        <f>IF(OR(E161="",F161=""),0,MAX(0,MIN(F161,DATE(Settings!$C$6,13,1))-MAX(E161,AB$5)))</f>
        <v/>
      </c>
      <c r="AC161" s="63">
        <f>IF(N(L161)=0,0,M161/L161)</f>
        <v/>
      </c>
    </row>
    <row r="162" hidden="1">
      <c r="B162" s="14" t="n"/>
      <c r="C162" s="14" t="n"/>
      <c r="D162" s="14" t="n"/>
      <c r="E162" s="18" t="n"/>
      <c r="F162" s="18" t="n"/>
      <c r="G162" s="14" t="n"/>
      <c r="H162" s="60" t="n"/>
      <c r="I162" s="60" t="n"/>
      <c r="J162" s="60" t="n"/>
      <c r="K162" s="60" t="n"/>
      <c r="L162" s="33">
        <f>IF(OR(E162="",F162=""),"",MAX(0,F162-E162))</f>
        <v/>
      </c>
      <c r="M162" s="61">
        <f>IF(OR(E162="",F162=""),"",N(H162)*L162+N(I162)+N(J162))</f>
        <v/>
      </c>
      <c r="N162" s="61">
        <f>IF(OR(E162="",F162=""),"",IF(K162&lt;&gt;"",K162,(N(H162)*L162+N(I162))*IFERROR(VLOOKUP(D162,Settings!$F$11:$G$16,2,FALSE),0)))</f>
        <v/>
      </c>
      <c r="O162" s="62">
        <f>IF(OR(E162="",F162=""),"",M162-N162)</f>
        <v/>
      </c>
      <c r="P162" s="61">
        <f>IF(N(L162)=0,0,O162/L162)</f>
        <v/>
      </c>
      <c r="Q162" s="44">
        <f>IF(OR(E162="",F162=""),0,MAX(0,MIN(F162,DATE(Settings!$C$6,2,1))-MAX(E162,Q$5)))</f>
        <v/>
      </c>
      <c r="R162" s="44">
        <f>IF(OR(E162="",F162=""),0,MAX(0,MIN(F162,DATE(Settings!$C$6,3,1))-MAX(E162,R$5)))</f>
        <v/>
      </c>
      <c r="S162" s="44">
        <f>IF(OR(E162="",F162=""),0,MAX(0,MIN(F162,DATE(Settings!$C$6,4,1))-MAX(E162,S$5)))</f>
        <v/>
      </c>
      <c r="T162" s="44">
        <f>IF(OR(E162="",F162=""),0,MAX(0,MIN(F162,DATE(Settings!$C$6,5,1))-MAX(E162,T$5)))</f>
        <v/>
      </c>
      <c r="U162" s="44">
        <f>IF(OR(E162="",F162=""),0,MAX(0,MIN(F162,DATE(Settings!$C$6,6,1))-MAX(E162,U$5)))</f>
        <v/>
      </c>
      <c r="V162" s="44">
        <f>IF(OR(E162="",F162=""),0,MAX(0,MIN(F162,DATE(Settings!$C$6,7,1))-MAX(E162,V$5)))</f>
        <v/>
      </c>
      <c r="W162" s="44">
        <f>IF(OR(E162="",F162=""),0,MAX(0,MIN(F162,DATE(Settings!$C$6,8,1))-MAX(E162,W$5)))</f>
        <v/>
      </c>
      <c r="X162" s="44">
        <f>IF(OR(E162="",F162=""),0,MAX(0,MIN(F162,DATE(Settings!$C$6,9,1))-MAX(E162,X$5)))</f>
        <v/>
      </c>
      <c r="Y162" s="44">
        <f>IF(OR(E162="",F162=""),0,MAX(0,MIN(F162,DATE(Settings!$C$6,10,1))-MAX(E162,Y$5)))</f>
        <v/>
      </c>
      <c r="Z162" s="44">
        <f>IF(OR(E162="",F162=""),0,MAX(0,MIN(F162,DATE(Settings!$C$6,11,1))-MAX(E162,Z$5)))</f>
        <v/>
      </c>
      <c r="AA162" s="44">
        <f>IF(OR(E162="",F162=""),0,MAX(0,MIN(F162,DATE(Settings!$C$6,12,1))-MAX(E162,AA$5)))</f>
        <v/>
      </c>
      <c r="AB162" s="44">
        <f>IF(OR(E162="",F162=""),0,MAX(0,MIN(F162,DATE(Settings!$C$6,13,1))-MAX(E162,AB$5)))</f>
        <v/>
      </c>
      <c r="AC162" s="63">
        <f>IF(N(L162)=0,0,M162/L162)</f>
        <v/>
      </c>
    </row>
    <row r="163" hidden="1">
      <c r="B163" s="14" t="n"/>
      <c r="C163" s="14" t="n"/>
      <c r="D163" s="14" t="n"/>
      <c r="E163" s="18" t="n"/>
      <c r="F163" s="18" t="n"/>
      <c r="G163" s="14" t="n"/>
      <c r="H163" s="60" t="n"/>
      <c r="I163" s="60" t="n"/>
      <c r="J163" s="60" t="n"/>
      <c r="K163" s="60" t="n"/>
      <c r="L163" s="33">
        <f>IF(OR(E163="",F163=""),"",MAX(0,F163-E163))</f>
        <v/>
      </c>
      <c r="M163" s="61">
        <f>IF(OR(E163="",F163=""),"",N(H163)*L163+N(I163)+N(J163))</f>
        <v/>
      </c>
      <c r="N163" s="61">
        <f>IF(OR(E163="",F163=""),"",IF(K163&lt;&gt;"",K163,(N(H163)*L163+N(I163))*IFERROR(VLOOKUP(D163,Settings!$F$11:$G$16,2,FALSE),0)))</f>
        <v/>
      </c>
      <c r="O163" s="62">
        <f>IF(OR(E163="",F163=""),"",M163-N163)</f>
        <v/>
      </c>
      <c r="P163" s="61">
        <f>IF(N(L163)=0,0,O163/L163)</f>
        <v/>
      </c>
      <c r="Q163" s="44">
        <f>IF(OR(E163="",F163=""),0,MAX(0,MIN(F163,DATE(Settings!$C$6,2,1))-MAX(E163,Q$5)))</f>
        <v/>
      </c>
      <c r="R163" s="44">
        <f>IF(OR(E163="",F163=""),0,MAX(0,MIN(F163,DATE(Settings!$C$6,3,1))-MAX(E163,R$5)))</f>
        <v/>
      </c>
      <c r="S163" s="44">
        <f>IF(OR(E163="",F163=""),0,MAX(0,MIN(F163,DATE(Settings!$C$6,4,1))-MAX(E163,S$5)))</f>
        <v/>
      </c>
      <c r="T163" s="44">
        <f>IF(OR(E163="",F163=""),0,MAX(0,MIN(F163,DATE(Settings!$C$6,5,1))-MAX(E163,T$5)))</f>
        <v/>
      </c>
      <c r="U163" s="44">
        <f>IF(OR(E163="",F163=""),0,MAX(0,MIN(F163,DATE(Settings!$C$6,6,1))-MAX(E163,U$5)))</f>
        <v/>
      </c>
      <c r="V163" s="44">
        <f>IF(OR(E163="",F163=""),0,MAX(0,MIN(F163,DATE(Settings!$C$6,7,1))-MAX(E163,V$5)))</f>
        <v/>
      </c>
      <c r="W163" s="44">
        <f>IF(OR(E163="",F163=""),0,MAX(0,MIN(F163,DATE(Settings!$C$6,8,1))-MAX(E163,W$5)))</f>
        <v/>
      </c>
      <c r="X163" s="44">
        <f>IF(OR(E163="",F163=""),0,MAX(0,MIN(F163,DATE(Settings!$C$6,9,1))-MAX(E163,X$5)))</f>
        <v/>
      </c>
      <c r="Y163" s="44">
        <f>IF(OR(E163="",F163=""),0,MAX(0,MIN(F163,DATE(Settings!$C$6,10,1))-MAX(E163,Y$5)))</f>
        <v/>
      </c>
      <c r="Z163" s="44">
        <f>IF(OR(E163="",F163=""),0,MAX(0,MIN(F163,DATE(Settings!$C$6,11,1))-MAX(E163,Z$5)))</f>
        <v/>
      </c>
      <c r="AA163" s="44">
        <f>IF(OR(E163="",F163=""),0,MAX(0,MIN(F163,DATE(Settings!$C$6,12,1))-MAX(E163,AA$5)))</f>
        <v/>
      </c>
      <c r="AB163" s="44">
        <f>IF(OR(E163="",F163=""),0,MAX(0,MIN(F163,DATE(Settings!$C$6,13,1))-MAX(E163,AB$5)))</f>
        <v/>
      </c>
      <c r="AC163" s="63">
        <f>IF(N(L163)=0,0,M163/L163)</f>
        <v/>
      </c>
    </row>
    <row r="164" hidden="1">
      <c r="B164" s="14" t="n"/>
      <c r="C164" s="14" t="n"/>
      <c r="D164" s="14" t="n"/>
      <c r="E164" s="18" t="n"/>
      <c r="F164" s="18" t="n"/>
      <c r="G164" s="14" t="n"/>
      <c r="H164" s="60" t="n"/>
      <c r="I164" s="60" t="n"/>
      <c r="J164" s="60" t="n"/>
      <c r="K164" s="60" t="n"/>
      <c r="L164" s="33">
        <f>IF(OR(E164="",F164=""),"",MAX(0,F164-E164))</f>
        <v/>
      </c>
      <c r="M164" s="61">
        <f>IF(OR(E164="",F164=""),"",N(H164)*L164+N(I164)+N(J164))</f>
        <v/>
      </c>
      <c r="N164" s="61">
        <f>IF(OR(E164="",F164=""),"",IF(K164&lt;&gt;"",K164,(N(H164)*L164+N(I164))*IFERROR(VLOOKUP(D164,Settings!$F$11:$G$16,2,FALSE),0)))</f>
        <v/>
      </c>
      <c r="O164" s="62">
        <f>IF(OR(E164="",F164=""),"",M164-N164)</f>
        <v/>
      </c>
      <c r="P164" s="61">
        <f>IF(N(L164)=0,0,O164/L164)</f>
        <v/>
      </c>
      <c r="Q164" s="44">
        <f>IF(OR(E164="",F164=""),0,MAX(0,MIN(F164,DATE(Settings!$C$6,2,1))-MAX(E164,Q$5)))</f>
        <v/>
      </c>
      <c r="R164" s="44">
        <f>IF(OR(E164="",F164=""),0,MAX(0,MIN(F164,DATE(Settings!$C$6,3,1))-MAX(E164,R$5)))</f>
        <v/>
      </c>
      <c r="S164" s="44">
        <f>IF(OR(E164="",F164=""),0,MAX(0,MIN(F164,DATE(Settings!$C$6,4,1))-MAX(E164,S$5)))</f>
        <v/>
      </c>
      <c r="T164" s="44">
        <f>IF(OR(E164="",F164=""),0,MAX(0,MIN(F164,DATE(Settings!$C$6,5,1))-MAX(E164,T$5)))</f>
        <v/>
      </c>
      <c r="U164" s="44">
        <f>IF(OR(E164="",F164=""),0,MAX(0,MIN(F164,DATE(Settings!$C$6,6,1))-MAX(E164,U$5)))</f>
        <v/>
      </c>
      <c r="V164" s="44">
        <f>IF(OR(E164="",F164=""),0,MAX(0,MIN(F164,DATE(Settings!$C$6,7,1))-MAX(E164,V$5)))</f>
        <v/>
      </c>
      <c r="W164" s="44">
        <f>IF(OR(E164="",F164=""),0,MAX(0,MIN(F164,DATE(Settings!$C$6,8,1))-MAX(E164,W$5)))</f>
        <v/>
      </c>
      <c r="X164" s="44">
        <f>IF(OR(E164="",F164=""),0,MAX(0,MIN(F164,DATE(Settings!$C$6,9,1))-MAX(E164,X$5)))</f>
        <v/>
      </c>
      <c r="Y164" s="44">
        <f>IF(OR(E164="",F164=""),0,MAX(0,MIN(F164,DATE(Settings!$C$6,10,1))-MAX(E164,Y$5)))</f>
        <v/>
      </c>
      <c r="Z164" s="44">
        <f>IF(OR(E164="",F164=""),0,MAX(0,MIN(F164,DATE(Settings!$C$6,11,1))-MAX(E164,Z$5)))</f>
        <v/>
      </c>
      <c r="AA164" s="44">
        <f>IF(OR(E164="",F164=""),0,MAX(0,MIN(F164,DATE(Settings!$C$6,12,1))-MAX(E164,AA$5)))</f>
        <v/>
      </c>
      <c r="AB164" s="44">
        <f>IF(OR(E164="",F164=""),0,MAX(0,MIN(F164,DATE(Settings!$C$6,13,1))-MAX(E164,AB$5)))</f>
        <v/>
      </c>
      <c r="AC164" s="63">
        <f>IF(N(L164)=0,0,M164/L164)</f>
        <v/>
      </c>
    </row>
    <row r="165" hidden="1">
      <c r="B165" s="14" t="n"/>
      <c r="C165" s="14" t="n"/>
      <c r="D165" s="14" t="n"/>
      <c r="E165" s="18" t="n"/>
      <c r="F165" s="18" t="n"/>
      <c r="G165" s="14" t="n"/>
      <c r="H165" s="60" t="n"/>
      <c r="I165" s="60" t="n"/>
      <c r="J165" s="60" t="n"/>
      <c r="K165" s="60" t="n"/>
      <c r="L165" s="33">
        <f>IF(OR(E165="",F165=""),"",MAX(0,F165-E165))</f>
        <v/>
      </c>
      <c r="M165" s="61">
        <f>IF(OR(E165="",F165=""),"",N(H165)*L165+N(I165)+N(J165))</f>
        <v/>
      </c>
      <c r="N165" s="61">
        <f>IF(OR(E165="",F165=""),"",IF(K165&lt;&gt;"",K165,(N(H165)*L165+N(I165))*IFERROR(VLOOKUP(D165,Settings!$F$11:$G$16,2,FALSE),0)))</f>
        <v/>
      </c>
      <c r="O165" s="62">
        <f>IF(OR(E165="",F165=""),"",M165-N165)</f>
        <v/>
      </c>
      <c r="P165" s="61">
        <f>IF(N(L165)=0,0,O165/L165)</f>
        <v/>
      </c>
      <c r="Q165" s="44">
        <f>IF(OR(E165="",F165=""),0,MAX(0,MIN(F165,DATE(Settings!$C$6,2,1))-MAX(E165,Q$5)))</f>
        <v/>
      </c>
      <c r="R165" s="44">
        <f>IF(OR(E165="",F165=""),0,MAX(0,MIN(F165,DATE(Settings!$C$6,3,1))-MAX(E165,R$5)))</f>
        <v/>
      </c>
      <c r="S165" s="44">
        <f>IF(OR(E165="",F165=""),0,MAX(0,MIN(F165,DATE(Settings!$C$6,4,1))-MAX(E165,S$5)))</f>
        <v/>
      </c>
      <c r="T165" s="44">
        <f>IF(OR(E165="",F165=""),0,MAX(0,MIN(F165,DATE(Settings!$C$6,5,1))-MAX(E165,T$5)))</f>
        <v/>
      </c>
      <c r="U165" s="44">
        <f>IF(OR(E165="",F165=""),0,MAX(0,MIN(F165,DATE(Settings!$C$6,6,1))-MAX(E165,U$5)))</f>
        <v/>
      </c>
      <c r="V165" s="44">
        <f>IF(OR(E165="",F165=""),0,MAX(0,MIN(F165,DATE(Settings!$C$6,7,1))-MAX(E165,V$5)))</f>
        <v/>
      </c>
      <c r="W165" s="44">
        <f>IF(OR(E165="",F165=""),0,MAX(0,MIN(F165,DATE(Settings!$C$6,8,1))-MAX(E165,W$5)))</f>
        <v/>
      </c>
      <c r="X165" s="44">
        <f>IF(OR(E165="",F165=""),0,MAX(0,MIN(F165,DATE(Settings!$C$6,9,1))-MAX(E165,X$5)))</f>
        <v/>
      </c>
      <c r="Y165" s="44">
        <f>IF(OR(E165="",F165=""),0,MAX(0,MIN(F165,DATE(Settings!$C$6,10,1))-MAX(E165,Y$5)))</f>
        <v/>
      </c>
      <c r="Z165" s="44">
        <f>IF(OR(E165="",F165=""),0,MAX(0,MIN(F165,DATE(Settings!$C$6,11,1))-MAX(E165,Z$5)))</f>
        <v/>
      </c>
      <c r="AA165" s="44">
        <f>IF(OR(E165="",F165=""),0,MAX(0,MIN(F165,DATE(Settings!$C$6,12,1))-MAX(E165,AA$5)))</f>
        <v/>
      </c>
      <c r="AB165" s="44">
        <f>IF(OR(E165="",F165=""),0,MAX(0,MIN(F165,DATE(Settings!$C$6,13,1))-MAX(E165,AB$5)))</f>
        <v/>
      </c>
      <c r="AC165" s="63">
        <f>IF(N(L165)=0,0,M165/L165)</f>
        <v/>
      </c>
    </row>
    <row r="166" hidden="1">
      <c r="B166" s="14" t="n"/>
      <c r="C166" s="14" t="n"/>
      <c r="D166" s="14" t="n"/>
      <c r="E166" s="18" t="n"/>
      <c r="F166" s="18" t="n"/>
      <c r="G166" s="14" t="n"/>
      <c r="H166" s="60" t="n"/>
      <c r="I166" s="60" t="n"/>
      <c r="J166" s="60" t="n"/>
      <c r="K166" s="60" t="n"/>
      <c r="L166" s="33">
        <f>IF(OR(E166="",F166=""),"",MAX(0,F166-E166))</f>
        <v/>
      </c>
      <c r="M166" s="61">
        <f>IF(OR(E166="",F166=""),"",N(H166)*L166+N(I166)+N(J166))</f>
        <v/>
      </c>
      <c r="N166" s="61">
        <f>IF(OR(E166="",F166=""),"",IF(K166&lt;&gt;"",K166,(N(H166)*L166+N(I166))*IFERROR(VLOOKUP(D166,Settings!$F$11:$G$16,2,FALSE),0)))</f>
        <v/>
      </c>
      <c r="O166" s="62">
        <f>IF(OR(E166="",F166=""),"",M166-N166)</f>
        <v/>
      </c>
      <c r="P166" s="61">
        <f>IF(N(L166)=0,0,O166/L166)</f>
        <v/>
      </c>
      <c r="Q166" s="44">
        <f>IF(OR(E166="",F166=""),0,MAX(0,MIN(F166,DATE(Settings!$C$6,2,1))-MAX(E166,Q$5)))</f>
        <v/>
      </c>
      <c r="R166" s="44">
        <f>IF(OR(E166="",F166=""),0,MAX(0,MIN(F166,DATE(Settings!$C$6,3,1))-MAX(E166,R$5)))</f>
        <v/>
      </c>
      <c r="S166" s="44">
        <f>IF(OR(E166="",F166=""),0,MAX(0,MIN(F166,DATE(Settings!$C$6,4,1))-MAX(E166,S$5)))</f>
        <v/>
      </c>
      <c r="T166" s="44">
        <f>IF(OR(E166="",F166=""),0,MAX(0,MIN(F166,DATE(Settings!$C$6,5,1))-MAX(E166,T$5)))</f>
        <v/>
      </c>
      <c r="U166" s="44">
        <f>IF(OR(E166="",F166=""),0,MAX(0,MIN(F166,DATE(Settings!$C$6,6,1))-MAX(E166,U$5)))</f>
        <v/>
      </c>
      <c r="V166" s="44">
        <f>IF(OR(E166="",F166=""),0,MAX(0,MIN(F166,DATE(Settings!$C$6,7,1))-MAX(E166,V$5)))</f>
        <v/>
      </c>
      <c r="W166" s="44">
        <f>IF(OR(E166="",F166=""),0,MAX(0,MIN(F166,DATE(Settings!$C$6,8,1))-MAX(E166,W$5)))</f>
        <v/>
      </c>
      <c r="X166" s="44">
        <f>IF(OR(E166="",F166=""),0,MAX(0,MIN(F166,DATE(Settings!$C$6,9,1))-MAX(E166,X$5)))</f>
        <v/>
      </c>
      <c r="Y166" s="44">
        <f>IF(OR(E166="",F166=""),0,MAX(0,MIN(F166,DATE(Settings!$C$6,10,1))-MAX(E166,Y$5)))</f>
        <v/>
      </c>
      <c r="Z166" s="44">
        <f>IF(OR(E166="",F166=""),0,MAX(0,MIN(F166,DATE(Settings!$C$6,11,1))-MAX(E166,Z$5)))</f>
        <v/>
      </c>
      <c r="AA166" s="44">
        <f>IF(OR(E166="",F166=""),0,MAX(0,MIN(F166,DATE(Settings!$C$6,12,1))-MAX(E166,AA$5)))</f>
        <v/>
      </c>
      <c r="AB166" s="44">
        <f>IF(OR(E166="",F166=""),0,MAX(0,MIN(F166,DATE(Settings!$C$6,13,1))-MAX(E166,AB$5)))</f>
        <v/>
      </c>
      <c r="AC166" s="63">
        <f>IF(N(L166)=0,0,M166/L166)</f>
        <v/>
      </c>
    </row>
    <row r="167" hidden="1">
      <c r="B167" s="14" t="n"/>
      <c r="C167" s="14" t="n"/>
      <c r="D167" s="14" t="n"/>
      <c r="E167" s="18" t="n"/>
      <c r="F167" s="18" t="n"/>
      <c r="G167" s="14" t="n"/>
      <c r="H167" s="60" t="n"/>
      <c r="I167" s="60" t="n"/>
      <c r="J167" s="60" t="n"/>
      <c r="K167" s="60" t="n"/>
      <c r="L167" s="33">
        <f>IF(OR(E167="",F167=""),"",MAX(0,F167-E167))</f>
        <v/>
      </c>
      <c r="M167" s="61">
        <f>IF(OR(E167="",F167=""),"",N(H167)*L167+N(I167)+N(J167))</f>
        <v/>
      </c>
      <c r="N167" s="61">
        <f>IF(OR(E167="",F167=""),"",IF(K167&lt;&gt;"",K167,(N(H167)*L167+N(I167))*IFERROR(VLOOKUP(D167,Settings!$F$11:$G$16,2,FALSE),0)))</f>
        <v/>
      </c>
      <c r="O167" s="62">
        <f>IF(OR(E167="",F167=""),"",M167-N167)</f>
        <v/>
      </c>
      <c r="P167" s="61">
        <f>IF(N(L167)=0,0,O167/L167)</f>
        <v/>
      </c>
      <c r="Q167" s="44">
        <f>IF(OR(E167="",F167=""),0,MAX(0,MIN(F167,DATE(Settings!$C$6,2,1))-MAX(E167,Q$5)))</f>
        <v/>
      </c>
      <c r="R167" s="44">
        <f>IF(OR(E167="",F167=""),0,MAX(0,MIN(F167,DATE(Settings!$C$6,3,1))-MAX(E167,R$5)))</f>
        <v/>
      </c>
      <c r="S167" s="44">
        <f>IF(OR(E167="",F167=""),0,MAX(0,MIN(F167,DATE(Settings!$C$6,4,1))-MAX(E167,S$5)))</f>
        <v/>
      </c>
      <c r="T167" s="44">
        <f>IF(OR(E167="",F167=""),0,MAX(0,MIN(F167,DATE(Settings!$C$6,5,1))-MAX(E167,T$5)))</f>
        <v/>
      </c>
      <c r="U167" s="44">
        <f>IF(OR(E167="",F167=""),0,MAX(0,MIN(F167,DATE(Settings!$C$6,6,1))-MAX(E167,U$5)))</f>
        <v/>
      </c>
      <c r="V167" s="44">
        <f>IF(OR(E167="",F167=""),0,MAX(0,MIN(F167,DATE(Settings!$C$6,7,1))-MAX(E167,V$5)))</f>
        <v/>
      </c>
      <c r="W167" s="44">
        <f>IF(OR(E167="",F167=""),0,MAX(0,MIN(F167,DATE(Settings!$C$6,8,1))-MAX(E167,W$5)))</f>
        <v/>
      </c>
      <c r="X167" s="44">
        <f>IF(OR(E167="",F167=""),0,MAX(0,MIN(F167,DATE(Settings!$C$6,9,1))-MAX(E167,X$5)))</f>
        <v/>
      </c>
      <c r="Y167" s="44">
        <f>IF(OR(E167="",F167=""),0,MAX(0,MIN(F167,DATE(Settings!$C$6,10,1))-MAX(E167,Y$5)))</f>
        <v/>
      </c>
      <c r="Z167" s="44">
        <f>IF(OR(E167="",F167=""),0,MAX(0,MIN(F167,DATE(Settings!$C$6,11,1))-MAX(E167,Z$5)))</f>
        <v/>
      </c>
      <c r="AA167" s="44">
        <f>IF(OR(E167="",F167=""),0,MAX(0,MIN(F167,DATE(Settings!$C$6,12,1))-MAX(E167,AA$5)))</f>
        <v/>
      </c>
      <c r="AB167" s="44">
        <f>IF(OR(E167="",F167=""),0,MAX(0,MIN(F167,DATE(Settings!$C$6,13,1))-MAX(E167,AB$5)))</f>
        <v/>
      </c>
      <c r="AC167" s="63">
        <f>IF(N(L167)=0,0,M167/L167)</f>
        <v/>
      </c>
    </row>
    <row r="168" hidden="1">
      <c r="B168" s="14" t="n"/>
      <c r="C168" s="14" t="n"/>
      <c r="D168" s="14" t="n"/>
      <c r="E168" s="18" t="n"/>
      <c r="F168" s="18" t="n"/>
      <c r="G168" s="14" t="n"/>
      <c r="H168" s="60" t="n"/>
      <c r="I168" s="60" t="n"/>
      <c r="J168" s="60" t="n"/>
      <c r="K168" s="60" t="n"/>
      <c r="L168" s="33">
        <f>IF(OR(E168="",F168=""),"",MAX(0,F168-E168))</f>
        <v/>
      </c>
      <c r="M168" s="61">
        <f>IF(OR(E168="",F168=""),"",N(H168)*L168+N(I168)+N(J168))</f>
        <v/>
      </c>
      <c r="N168" s="61">
        <f>IF(OR(E168="",F168=""),"",IF(K168&lt;&gt;"",K168,(N(H168)*L168+N(I168))*IFERROR(VLOOKUP(D168,Settings!$F$11:$G$16,2,FALSE),0)))</f>
        <v/>
      </c>
      <c r="O168" s="62">
        <f>IF(OR(E168="",F168=""),"",M168-N168)</f>
        <v/>
      </c>
      <c r="P168" s="61">
        <f>IF(N(L168)=0,0,O168/L168)</f>
        <v/>
      </c>
      <c r="Q168" s="44">
        <f>IF(OR(E168="",F168=""),0,MAX(0,MIN(F168,DATE(Settings!$C$6,2,1))-MAX(E168,Q$5)))</f>
        <v/>
      </c>
      <c r="R168" s="44">
        <f>IF(OR(E168="",F168=""),0,MAX(0,MIN(F168,DATE(Settings!$C$6,3,1))-MAX(E168,R$5)))</f>
        <v/>
      </c>
      <c r="S168" s="44">
        <f>IF(OR(E168="",F168=""),0,MAX(0,MIN(F168,DATE(Settings!$C$6,4,1))-MAX(E168,S$5)))</f>
        <v/>
      </c>
      <c r="T168" s="44">
        <f>IF(OR(E168="",F168=""),0,MAX(0,MIN(F168,DATE(Settings!$C$6,5,1))-MAX(E168,T$5)))</f>
        <v/>
      </c>
      <c r="U168" s="44">
        <f>IF(OR(E168="",F168=""),0,MAX(0,MIN(F168,DATE(Settings!$C$6,6,1))-MAX(E168,U$5)))</f>
        <v/>
      </c>
      <c r="V168" s="44">
        <f>IF(OR(E168="",F168=""),0,MAX(0,MIN(F168,DATE(Settings!$C$6,7,1))-MAX(E168,V$5)))</f>
        <v/>
      </c>
      <c r="W168" s="44">
        <f>IF(OR(E168="",F168=""),0,MAX(0,MIN(F168,DATE(Settings!$C$6,8,1))-MAX(E168,W$5)))</f>
        <v/>
      </c>
      <c r="X168" s="44">
        <f>IF(OR(E168="",F168=""),0,MAX(0,MIN(F168,DATE(Settings!$C$6,9,1))-MAX(E168,X$5)))</f>
        <v/>
      </c>
      <c r="Y168" s="44">
        <f>IF(OR(E168="",F168=""),0,MAX(0,MIN(F168,DATE(Settings!$C$6,10,1))-MAX(E168,Y$5)))</f>
        <v/>
      </c>
      <c r="Z168" s="44">
        <f>IF(OR(E168="",F168=""),0,MAX(0,MIN(F168,DATE(Settings!$C$6,11,1))-MAX(E168,Z$5)))</f>
        <v/>
      </c>
      <c r="AA168" s="44">
        <f>IF(OR(E168="",F168=""),0,MAX(0,MIN(F168,DATE(Settings!$C$6,12,1))-MAX(E168,AA$5)))</f>
        <v/>
      </c>
      <c r="AB168" s="44">
        <f>IF(OR(E168="",F168=""),0,MAX(0,MIN(F168,DATE(Settings!$C$6,13,1))-MAX(E168,AB$5)))</f>
        <v/>
      </c>
      <c r="AC168" s="63">
        <f>IF(N(L168)=0,0,M168/L168)</f>
        <v/>
      </c>
    </row>
    <row r="169" hidden="1">
      <c r="B169" s="14" t="n"/>
      <c r="C169" s="14" t="n"/>
      <c r="D169" s="14" t="n"/>
      <c r="E169" s="18" t="n"/>
      <c r="F169" s="18" t="n"/>
      <c r="G169" s="14" t="n"/>
      <c r="H169" s="60" t="n"/>
      <c r="I169" s="60" t="n"/>
      <c r="J169" s="60" t="n"/>
      <c r="K169" s="60" t="n"/>
      <c r="L169" s="33">
        <f>IF(OR(E169="",F169=""),"",MAX(0,F169-E169))</f>
        <v/>
      </c>
      <c r="M169" s="61">
        <f>IF(OR(E169="",F169=""),"",N(H169)*L169+N(I169)+N(J169))</f>
        <v/>
      </c>
      <c r="N169" s="61">
        <f>IF(OR(E169="",F169=""),"",IF(K169&lt;&gt;"",K169,(N(H169)*L169+N(I169))*IFERROR(VLOOKUP(D169,Settings!$F$11:$G$16,2,FALSE),0)))</f>
        <v/>
      </c>
      <c r="O169" s="62">
        <f>IF(OR(E169="",F169=""),"",M169-N169)</f>
        <v/>
      </c>
      <c r="P169" s="61">
        <f>IF(N(L169)=0,0,O169/L169)</f>
        <v/>
      </c>
      <c r="Q169" s="44">
        <f>IF(OR(E169="",F169=""),0,MAX(0,MIN(F169,DATE(Settings!$C$6,2,1))-MAX(E169,Q$5)))</f>
        <v/>
      </c>
      <c r="R169" s="44">
        <f>IF(OR(E169="",F169=""),0,MAX(0,MIN(F169,DATE(Settings!$C$6,3,1))-MAX(E169,R$5)))</f>
        <v/>
      </c>
      <c r="S169" s="44">
        <f>IF(OR(E169="",F169=""),0,MAX(0,MIN(F169,DATE(Settings!$C$6,4,1))-MAX(E169,S$5)))</f>
        <v/>
      </c>
      <c r="T169" s="44">
        <f>IF(OR(E169="",F169=""),0,MAX(0,MIN(F169,DATE(Settings!$C$6,5,1))-MAX(E169,T$5)))</f>
        <v/>
      </c>
      <c r="U169" s="44">
        <f>IF(OR(E169="",F169=""),0,MAX(0,MIN(F169,DATE(Settings!$C$6,6,1))-MAX(E169,U$5)))</f>
        <v/>
      </c>
      <c r="V169" s="44">
        <f>IF(OR(E169="",F169=""),0,MAX(0,MIN(F169,DATE(Settings!$C$6,7,1))-MAX(E169,V$5)))</f>
        <v/>
      </c>
      <c r="W169" s="44">
        <f>IF(OR(E169="",F169=""),0,MAX(0,MIN(F169,DATE(Settings!$C$6,8,1))-MAX(E169,W$5)))</f>
        <v/>
      </c>
      <c r="X169" s="44">
        <f>IF(OR(E169="",F169=""),0,MAX(0,MIN(F169,DATE(Settings!$C$6,9,1))-MAX(E169,X$5)))</f>
        <v/>
      </c>
      <c r="Y169" s="44">
        <f>IF(OR(E169="",F169=""),0,MAX(0,MIN(F169,DATE(Settings!$C$6,10,1))-MAX(E169,Y$5)))</f>
        <v/>
      </c>
      <c r="Z169" s="44">
        <f>IF(OR(E169="",F169=""),0,MAX(0,MIN(F169,DATE(Settings!$C$6,11,1))-MAX(E169,Z$5)))</f>
        <v/>
      </c>
      <c r="AA169" s="44">
        <f>IF(OR(E169="",F169=""),0,MAX(0,MIN(F169,DATE(Settings!$C$6,12,1))-MAX(E169,AA$5)))</f>
        <v/>
      </c>
      <c r="AB169" s="44">
        <f>IF(OR(E169="",F169=""),0,MAX(0,MIN(F169,DATE(Settings!$C$6,13,1))-MAX(E169,AB$5)))</f>
        <v/>
      </c>
      <c r="AC169" s="63">
        <f>IF(N(L169)=0,0,M169/L169)</f>
        <v/>
      </c>
    </row>
    <row r="170" hidden="1">
      <c r="B170" s="14" t="n"/>
      <c r="C170" s="14" t="n"/>
      <c r="D170" s="14" t="n"/>
      <c r="E170" s="18" t="n"/>
      <c r="F170" s="18" t="n"/>
      <c r="G170" s="14" t="n"/>
      <c r="H170" s="60" t="n"/>
      <c r="I170" s="60" t="n"/>
      <c r="J170" s="60" t="n"/>
      <c r="K170" s="60" t="n"/>
      <c r="L170" s="33">
        <f>IF(OR(E170="",F170=""),"",MAX(0,F170-E170))</f>
        <v/>
      </c>
      <c r="M170" s="61">
        <f>IF(OR(E170="",F170=""),"",N(H170)*L170+N(I170)+N(J170))</f>
        <v/>
      </c>
      <c r="N170" s="61">
        <f>IF(OR(E170="",F170=""),"",IF(K170&lt;&gt;"",K170,(N(H170)*L170+N(I170))*IFERROR(VLOOKUP(D170,Settings!$F$11:$G$16,2,FALSE),0)))</f>
        <v/>
      </c>
      <c r="O170" s="62">
        <f>IF(OR(E170="",F170=""),"",M170-N170)</f>
        <v/>
      </c>
      <c r="P170" s="61">
        <f>IF(N(L170)=0,0,O170/L170)</f>
        <v/>
      </c>
      <c r="Q170" s="44">
        <f>IF(OR(E170="",F170=""),0,MAX(0,MIN(F170,DATE(Settings!$C$6,2,1))-MAX(E170,Q$5)))</f>
        <v/>
      </c>
      <c r="R170" s="44">
        <f>IF(OR(E170="",F170=""),0,MAX(0,MIN(F170,DATE(Settings!$C$6,3,1))-MAX(E170,R$5)))</f>
        <v/>
      </c>
      <c r="S170" s="44">
        <f>IF(OR(E170="",F170=""),0,MAX(0,MIN(F170,DATE(Settings!$C$6,4,1))-MAX(E170,S$5)))</f>
        <v/>
      </c>
      <c r="T170" s="44">
        <f>IF(OR(E170="",F170=""),0,MAX(0,MIN(F170,DATE(Settings!$C$6,5,1))-MAX(E170,T$5)))</f>
        <v/>
      </c>
      <c r="U170" s="44">
        <f>IF(OR(E170="",F170=""),0,MAX(0,MIN(F170,DATE(Settings!$C$6,6,1))-MAX(E170,U$5)))</f>
        <v/>
      </c>
      <c r="V170" s="44">
        <f>IF(OR(E170="",F170=""),0,MAX(0,MIN(F170,DATE(Settings!$C$6,7,1))-MAX(E170,V$5)))</f>
        <v/>
      </c>
      <c r="W170" s="44">
        <f>IF(OR(E170="",F170=""),0,MAX(0,MIN(F170,DATE(Settings!$C$6,8,1))-MAX(E170,W$5)))</f>
        <v/>
      </c>
      <c r="X170" s="44">
        <f>IF(OR(E170="",F170=""),0,MAX(0,MIN(F170,DATE(Settings!$C$6,9,1))-MAX(E170,X$5)))</f>
        <v/>
      </c>
      <c r="Y170" s="44">
        <f>IF(OR(E170="",F170=""),0,MAX(0,MIN(F170,DATE(Settings!$C$6,10,1))-MAX(E170,Y$5)))</f>
        <v/>
      </c>
      <c r="Z170" s="44">
        <f>IF(OR(E170="",F170=""),0,MAX(0,MIN(F170,DATE(Settings!$C$6,11,1))-MAX(E170,Z$5)))</f>
        <v/>
      </c>
      <c r="AA170" s="44">
        <f>IF(OR(E170="",F170=""),0,MAX(0,MIN(F170,DATE(Settings!$C$6,12,1))-MAX(E170,AA$5)))</f>
        <v/>
      </c>
      <c r="AB170" s="44">
        <f>IF(OR(E170="",F170=""),0,MAX(0,MIN(F170,DATE(Settings!$C$6,13,1))-MAX(E170,AB$5)))</f>
        <v/>
      </c>
      <c r="AC170" s="63">
        <f>IF(N(L170)=0,0,M170/L170)</f>
        <v/>
      </c>
    </row>
    <row r="171" hidden="1">
      <c r="B171" s="14" t="n"/>
      <c r="C171" s="14" t="n"/>
      <c r="D171" s="14" t="n"/>
      <c r="E171" s="18" t="n"/>
      <c r="F171" s="18" t="n"/>
      <c r="G171" s="14" t="n"/>
      <c r="H171" s="60" t="n"/>
      <c r="I171" s="60" t="n"/>
      <c r="J171" s="60" t="n"/>
      <c r="K171" s="60" t="n"/>
      <c r="L171" s="33">
        <f>IF(OR(E171="",F171=""),"",MAX(0,F171-E171))</f>
        <v/>
      </c>
      <c r="M171" s="61">
        <f>IF(OR(E171="",F171=""),"",N(H171)*L171+N(I171)+N(J171))</f>
        <v/>
      </c>
      <c r="N171" s="61">
        <f>IF(OR(E171="",F171=""),"",IF(K171&lt;&gt;"",K171,(N(H171)*L171+N(I171))*IFERROR(VLOOKUP(D171,Settings!$F$11:$G$16,2,FALSE),0)))</f>
        <v/>
      </c>
      <c r="O171" s="62">
        <f>IF(OR(E171="",F171=""),"",M171-N171)</f>
        <v/>
      </c>
      <c r="P171" s="61">
        <f>IF(N(L171)=0,0,O171/L171)</f>
        <v/>
      </c>
      <c r="Q171" s="44">
        <f>IF(OR(E171="",F171=""),0,MAX(0,MIN(F171,DATE(Settings!$C$6,2,1))-MAX(E171,Q$5)))</f>
        <v/>
      </c>
      <c r="R171" s="44">
        <f>IF(OR(E171="",F171=""),0,MAX(0,MIN(F171,DATE(Settings!$C$6,3,1))-MAX(E171,R$5)))</f>
        <v/>
      </c>
      <c r="S171" s="44">
        <f>IF(OR(E171="",F171=""),0,MAX(0,MIN(F171,DATE(Settings!$C$6,4,1))-MAX(E171,S$5)))</f>
        <v/>
      </c>
      <c r="T171" s="44">
        <f>IF(OR(E171="",F171=""),0,MAX(0,MIN(F171,DATE(Settings!$C$6,5,1))-MAX(E171,T$5)))</f>
        <v/>
      </c>
      <c r="U171" s="44">
        <f>IF(OR(E171="",F171=""),0,MAX(0,MIN(F171,DATE(Settings!$C$6,6,1))-MAX(E171,U$5)))</f>
        <v/>
      </c>
      <c r="V171" s="44">
        <f>IF(OR(E171="",F171=""),0,MAX(0,MIN(F171,DATE(Settings!$C$6,7,1))-MAX(E171,V$5)))</f>
        <v/>
      </c>
      <c r="W171" s="44">
        <f>IF(OR(E171="",F171=""),0,MAX(0,MIN(F171,DATE(Settings!$C$6,8,1))-MAX(E171,W$5)))</f>
        <v/>
      </c>
      <c r="X171" s="44">
        <f>IF(OR(E171="",F171=""),0,MAX(0,MIN(F171,DATE(Settings!$C$6,9,1))-MAX(E171,X$5)))</f>
        <v/>
      </c>
      <c r="Y171" s="44">
        <f>IF(OR(E171="",F171=""),0,MAX(0,MIN(F171,DATE(Settings!$C$6,10,1))-MAX(E171,Y$5)))</f>
        <v/>
      </c>
      <c r="Z171" s="44">
        <f>IF(OR(E171="",F171=""),0,MAX(0,MIN(F171,DATE(Settings!$C$6,11,1))-MAX(E171,Z$5)))</f>
        <v/>
      </c>
      <c r="AA171" s="44">
        <f>IF(OR(E171="",F171=""),0,MAX(0,MIN(F171,DATE(Settings!$C$6,12,1))-MAX(E171,AA$5)))</f>
        <v/>
      </c>
      <c r="AB171" s="44">
        <f>IF(OR(E171="",F171=""),0,MAX(0,MIN(F171,DATE(Settings!$C$6,13,1))-MAX(E171,AB$5)))</f>
        <v/>
      </c>
      <c r="AC171" s="63">
        <f>IF(N(L171)=0,0,M171/L171)</f>
        <v/>
      </c>
    </row>
    <row r="172" hidden="1">
      <c r="B172" s="14" t="n"/>
      <c r="C172" s="14" t="n"/>
      <c r="D172" s="14" t="n"/>
      <c r="E172" s="18" t="n"/>
      <c r="F172" s="18" t="n"/>
      <c r="G172" s="14" t="n"/>
      <c r="H172" s="60" t="n"/>
      <c r="I172" s="60" t="n"/>
      <c r="J172" s="60" t="n"/>
      <c r="K172" s="60" t="n"/>
      <c r="L172" s="33">
        <f>IF(OR(E172="",F172=""),"",MAX(0,F172-E172))</f>
        <v/>
      </c>
      <c r="M172" s="61">
        <f>IF(OR(E172="",F172=""),"",N(H172)*L172+N(I172)+N(J172))</f>
        <v/>
      </c>
      <c r="N172" s="61">
        <f>IF(OR(E172="",F172=""),"",IF(K172&lt;&gt;"",K172,(N(H172)*L172+N(I172))*IFERROR(VLOOKUP(D172,Settings!$F$11:$G$16,2,FALSE),0)))</f>
        <v/>
      </c>
      <c r="O172" s="62">
        <f>IF(OR(E172="",F172=""),"",M172-N172)</f>
        <v/>
      </c>
      <c r="P172" s="61">
        <f>IF(N(L172)=0,0,O172/L172)</f>
        <v/>
      </c>
      <c r="Q172" s="44">
        <f>IF(OR(E172="",F172=""),0,MAX(0,MIN(F172,DATE(Settings!$C$6,2,1))-MAX(E172,Q$5)))</f>
        <v/>
      </c>
      <c r="R172" s="44">
        <f>IF(OR(E172="",F172=""),0,MAX(0,MIN(F172,DATE(Settings!$C$6,3,1))-MAX(E172,R$5)))</f>
        <v/>
      </c>
      <c r="S172" s="44">
        <f>IF(OR(E172="",F172=""),0,MAX(0,MIN(F172,DATE(Settings!$C$6,4,1))-MAX(E172,S$5)))</f>
        <v/>
      </c>
      <c r="T172" s="44">
        <f>IF(OR(E172="",F172=""),0,MAX(0,MIN(F172,DATE(Settings!$C$6,5,1))-MAX(E172,T$5)))</f>
        <v/>
      </c>
      <c r="U172" s="44">
        <f>IF(OR(E172="",F172=""),0,MAX(0,MIN(F172,DATE(Settings!$C$6,6,1))-MAX(E172,U$5)))</f>
        <v/>
      </c>
      <c r="V172" s="44">
        <f>IF(OR(E172="",F172=""),0,MAX(0,MIN(F172,DATE(Settings!$C$6,7,1))-MAX(E172,V$5)))</f>
        <v/>
      </c>
      <c r="W172" s="44">
        <f>IF(OR(E172="",F172=""),0,MAX(0,MIN(F172,DATE(Settings!$C$6,8,1))-MAX(E172,W$5)))</f>
        <v/>
      </c>
      <c r="X172" s="44">
        <f>IF(OR(E172="",F172=""),0,MAX(0,MIN(F172,DATE(Settings!$C$6,9,1))-MAX(E172,X$5)))</f>
        <v/>
      </c>
      <c r="Y172" s="44">
        <f>IF(OR(E172="",F172=""),0,MAX(0,MIN(F172,DATE(Settings!$C$6,10,1))-MAX(E172,Y$5)))</f>
        <v/>
      </c>
      <c r="Z172" s="44">
        <f>IF(OR(E172="",F172=""),0,MAX(0,MIN(F172,DATE(Settings!$C$6,11,1))-MAX(E172,Z$5)))</f>
        <v/>
      </c>
      <c r="AA172" s="44">
        <f>IF(OR(E172="",F172=""),0,MAX(0,MIN(F172,DATE(Settings!$C$6,12,1))-MAX(E172,AA$5)))</f>
        <v/>
      </c>
      <c r="AB172" s="44">
        <f>IF(OR(E172="",F172=""),0,MAX(0,MIN(F172,DATE(Settings!$C$6,13,1))-MAX(E172,AB$5)))</f>
        <v/>
      </c>
      <c r="AC172" s="63">
        <f>IF(N(L172)=0,0,M172/L172)</f>
        <v/>
      </c>
    </row>
    <row r="173" hidden="1">
      <c r="B173" s="14" t="n"/>
      <c r="C173" s="14" t="n"/>
      <c r="D173" s="14" t="n"/>
      <c r="E173" s="18" t="n"/>
      <c r="F173" s="18" t="n"/>
      <c r="G173" s="14" t="n"/>
      <c r="H173" s="60" t="n"/>
      <c r="I173" s="60" t="n"/>
      <c r="J173" s="60" t="n"/>
      <c r="K173" s="60" t="n"/>
      <c r="L173" s="33">
        <f>IF(OR(E173="",F173=""),"",MAX(0,F173-E173))</f>
        <v/>
      </c>
      <c r="M173" s="61">
        <f>IF(OR(E173="",F173=""),"",N(H173)*L173+N(I173)+N(J173))</f>
        <v/>
      </c>
      <c r="N173" s="61">
        <f>IF(OR(E173="",F173=""),"",IF(K173&lt;&gt;"",K173,(N(H173)*L173+N(I173))*IFERROR(VLOOKUP(D173,Settings!$F$11:$G$16,2,FALSE),0)))</f>
        <v/>
      </c>
      <c r="O173" s="62">
        <f>IF(OR(E173="",F173=""),"",M173-N173)</f>
        <v/>
      </c>
      <c r="P173" s="61">
        <f>IF(N(L173)=0,0,O173/L173)</f>
        <v/>
      </c>
      <c r="Q173" s="44">
        <f>IF(OR(E173="",F173=""),0,MAX(0,MIN(F173,DATE(Settings!$C$6,2,1))-MAX(E173,Q$5)))</f>
        <v/>
      </c>
      <c r="R173" s="44">
        <f>IF(OR(E173="",F173=""),0,MAX(0,MIN(F173,DATE(Settings!$C$6,3,1))-MAX(E173,R$5)))</f>
        <v/>
      </c>
      <c r="S173" s="44">
        <f>IF(OR(E173="",F173=""),0,MAX(0,MIN(F173,DATE(Settings!$C$6,4,1))-MAX(E173,S$5)))</f>
        <v/>
      </c>
      <c r="T173" s="44">
        <f>IF(OR(E173="",F173=""),0,MAX(0,MIN(F173,DATE(Settings!$C$6,5,1))-MAX(E173,T$5)))</f>
        <v/>
      </c>
      <c r="U173" s="44">
        <f>IF(OR(E173="",F173=""),0,MAX(0,MIN(F173,DATE(Settings!$C$6,6,1))-MAX(E173,U$5)))</f>
        <v/>
      </c>
      <c r="V173" s="44">
        <f>IF(OR(E173="",F173=""),0,MAX(0,MIN(F173,DATE(Settings!$C$6,7,1))-MAX(E173,V$5)))</f>
        <v/>
      </c>
      <c r="W173" s="44">
        <f>IF(OR(E173="",F173=""),0,MAX(0,MIN(F173,DATE(Settings!$C$6,8,1))-MAX(E173,W$5)))</f>
        <v/>
      </c>
      <c r="X173" s="44">
        <f>IF(OR(E173="",F173=""),0,MAX(0,MIN(F173,DATE(Settings!$C$6,9,1))-MAX(E173,X$5)))</f>
        <v/>
      </c>
      <c r="Y173" s="44">
        <f>IF(OR(E173="",F173=""),0,MAX(0,MIN(F173,DATE(Settings!$C$6,10,1))-MAX(E173,Y$5)))</f>
        <v/>
      </c>
      <c r="Z173" s="44">
        <f>IF(OR(E173="",F173=""),0,MAX(0,MIN(F173,DATE(Settings!$C$6,11,1))-MAX(E173,Z$5)))</f>
        <v/>
      </c>
      <c r="AA173" s="44">
        <f>IF(OR(E173="",F173=""),0,MAX(0,MIN(F173,DATE(Settings!$C$6,12,1))-MAX(E173,AA$5)))</f>
        <v/>
      </c>
      <c r="AB173" s="44">
        <f>IF(OR(E173="",F173=""),0,MAX(0,MIN(F173,DATE(Settings!$C$6,13,1))-MAX(E173,AB$5)))</f>
        <v/>
      </c>
      <c r="AC173" s="63">
        <f>IF(N(L173)=0,0,M173/L173)</f>
        <v/>
      </c>
    </row>
    <row r="174" hidden="1">
      <c r="B174" s="14" t="n"/>
      <c r="C174" s="14" t="n"/>
      <c r="D174" s="14" t="n"/>
      <c r="E174" s="18" t="n"/>
      <c r="F174" s="18" t="n"/>
      <c r="G174" s="14" t="n"/>
      <c r="H174" s="60" t="n"/>
      <c r="I174" s="60" t="n"/>
      <c r="J174" s="60" t="n"/>
      <c r="K174" s="60" t="n"/>
      <c r="L174" s="33">
        <f>IF(OR(E174="",F174=""),"",MAX(0,F174-E174))</f>
        <v/>
      </c>
      <c r="M174" s="61">
        <f>IF(OR(E174="",F174=""),"",N(H174)*L174+N(I174)+N(J174))</f>
        <v/>
      </c>
      <c r="N174" s="61">
        <f>IF(OR(E174="",F174=""),"",IF(K174&lt;&gt;"",K174,(N(H174)*L174+N(I174))*IFERROR(VLOOKUP(D174,Settings!$F$11:$G$16,2,FALSE),0)))</f>
        <v/>
      </c>
      <c r="O174" s="62">
        <f>IF(OR(E174="",F174=""),"",M174-N174)</f>
        <v/>
      </c>
      <c r="P174" s="61">
        <f>IF(N(L174)=0,0,O174/L174)</f>
        <v/>
      </c>
      <c r="Q174" s="44">
        <f>IF(OR(E174="",F174=""),0,MAX(0,MIN(F174,DATE(Settings!$C$6,2,1))-MAX(E174,Q$5)))</f>
        <v/>
      </c>
      <c r="R174" s="44">
        <f>IF(OR(E174="",F174=""),0,MAX(0,MIN(F174,DATE(Settings!$C$6,3,1))-MAX(E174,R$5)))</f>
        <v/>
      </c>
      <c r="S174" s="44">
        <f>IF(OR(E174="",F174=""),0,MAX(0,MIN(F174,DATE(Settings!$C$6,4,1))-MAX(E174,S$5)))</f>
        <v/>
      </c>
      <c r="T174" s="44">
        <f>IF(OR(E174="",F174=""),0,MAX(0,MIN(F174,DATE(Settings!$C$6,5,1))-MAX(E174,T$5)))</f>
        <v/>
      </c>
      <c r="U174" s="44">
        <f>IF(OR(E174="",F174=""),0,MAX(0,MIN(F174,DATE(Settings!$C$6,6,1))-MAX(E174,U$5)))</f>
        <v/>
      </c>
      <c r="V174" s="44">
        <f>IF(OR(E174="",F174=""),0,MAX(0,MIN(F174,DATE(Settings!$C$6,7,1))-MAX(E174,V$5)))</f>
        <v/>
      </c>
      <c r="W174" s="44">
        <f>IF(OR(E174="",F174=""),0,MAX(0,MIN(F174,DATE(Settings!$C$6,8,1))-MAX(E174,W$5)))</f>
        <v/>
      </c>
      <c r="X174" s="44">
        <f>IF(OR(E174="",F174=""),0,MAX(0,MIN(F174,DATE(Settings!$C$6,9,1))-MAX(E174,X$5)))</f>
        <v/>
      </c>
      <c r="Y174" s="44">
        <f>IF(OR(E174="",F174=""),0,MAX(0,MIN(F174,DATE(Settings!$C$6,10,1))-MAX(E174,Y$5)))</f>
        <v/>
      </c>
      <c r="Z174" s="44">
        <f>IF(OR(E174="",F174=""),0,MAX(0,MIN(F174,DATE(Settings!$C$6,11,1))-MAX(E174,Z$5)))</f>
        <v/>
      </c>
      <c r="AA174" s="44">
        <f>IF(OR(E174="",F174=""),0,MAX(0,MIN(F174,DATE(Settings!$C$6,12,1))-MAX(E174,AA$5)))</f>
        <v/>
      </c>
      <c r="AB174" s="44">
        <f>IF(OR(E174="",F174=""),0,MAX(0,MIN(F174,DATE(Settings!$C$6,13,1))-MAX(E174,AB$5)))</f>
        <v/>
      </c>
      <c r="AC174" s="63">
        <f>IF(N(L174)=0,0,M174/L174)</f>
        <v/>
      </c>
    </row>
    <row r="175" hidden="1">
      <c r="B175" s="14" t="n"/>
      <c r="C175" s="14" t="n"/>
      <c r="D175" s="14" t="n"/>
      <c r="E175" s="18" t="n"/>
      <c r="F175" s="18" t="n"/>
      <c r="G175" s="14" t="n"/>
      <c r="H175" s="60" t="n"/>
      <c r="I175" s="60" t="n"/>
      <c r="J175" s="60" t="n"/>
      <c r="K175" s="60" t="n"/>
      <c r="L175" s="33">
        <f>IF(OR(E175="",F175=""),"",MAX(0,F175-E175))</f>
        <v/>
      </c>
      <c r="M175" s="61">
        <f>IF(OR(E175="",F175=""),"",N(H175)*L175+N(I175)+N(J175))</f>
        <v/>
      </c>
      <c r="N175" s="61">
        <f>IF(OR(E175="",F175=""),"",IF(K175&lt;&gt;"",K175,(N(H175)*L175+N(I175))*IFERROR(VLOOKUP(D175,Settings!$F$11:$G$16,2,FALSE),0)))</f>
        <v/>
      </c>
      <c r="O175" s="62">
        <f>IF(OR(E175="",F175=""),"",M175-N175)</f>
        <v/>
      </c>
      <c r="P175" s="61">
        <f>IF(N(L175)=0,0,O175/L175)</f>
        <v/>
      </c>
      <c r="Q175" s="44">
        <f>IF(OR(E175="",F175=""),0,MAX(0,MIN(F175,DATE(Settings!$C$6,2,1))-MAX(E175,Q$5)))</f>
        <v/>
      </c>
      <c r="R175" s="44">
        <f>IF(OR(E175="",F175=""),0,MAX(0,MIN(F175,DATE(Settings!$C$6,3,1))-MAX(E175,R$5)))</f>
        <v/>
      </c>
      <c r="S175" s="44">
        <f>IF(OR(E175="",F175=""),0,MAX(0,MIN(F175,DATE(Settings!$C$6,4,1))-MAX(E175,S$5)))</f>
        <v/>
      </c>
      <c r="T175" s="44">
        <f>IF(OR(E175="",F175=""),0,MAX(0,MIN(F175,DATE(Settings!$C$6,5,1))-MAX(E175,T$5)))</f>
        <v/>
      </c>
      <c r="U175" s="44">
        <f>IF(OR(E175="",F175=""),0,MAX(0,MIN(F175,DATE(Settings!$C$6,6,1))-MAX(E175,U$5)))</f>
        <v/>
      </c>
      <c r="V175" s="44">
        <f>IF(OR(E175="",F175=""),0,MAX(0,MIN(F175,DATE(Settings!$C$6,7,1))-MAX(E175,V$5)))</f>
        <v/>
      </c>
      <c r="W175" s="44">
        <f>IF(OR(E175="",F175=""),0,MAX(0,MIN(F175,DATE(Settings!$C$6,8,1))-MAX(E175,W$5)))</f>
        <v/>
      </c>
      <c r="X175" s="44">
        <f>IF(OR(E175="",F175=""),0,MAX(0,MIN(F175,DATE(Settings!$C$6,9,1))-MAX(E175,X$5)))</f>
        <v/>
      </c>
      <c r="Y175" s="44">
        <f>IF(OR(E175="",F175=""),0,MAX(0,MIN(F175,DATE(Settings!$C$6,10,1))-MAX(E175,Y$5)))</f>
        <v/>
      </c>
      <c r="Z175" s="44">
        <f>IF(OR(E175="",F175=""),0,MAX(0,MIN(F175,DATE(Settings!$C$6,11,1))-MAX(E175,Z$5)))</f>
        <v/>
      </c>
      <c r="AA175" s="44">
        <f>IF(OR(E175="",F175=""),0,MAX(0,MIN(F175,DATE(Settings!$C$6,12,1))-MAX(E175,AA$5)))</f>
        <v/>
      </c>
      <c r="AB175" s="44">
        <f>IF(OR(E175="",F175=""),0,MAX(0,MIN(F175,DATE(Settings!$C$6,13,1))-MAX(E175,AB$5)))</f>
        <v/>
      </c>
      <c r="AC175" s="63">
        <f>IF(N(L175)=0,0,M175/L175)</f>
        <v/>
      </c>
    </row>
    <row r="176" hidden="1">
      <c r="B176" s="14" t="n"/>
      <c r="C176" s="14" t="n"/>
      <c r="D176" s="14" t="n"/>
      <c r="E176" s="18" t="n"/>
      <c r="F176" s="18" t="n"/>
      <c r="G176" s="14" t="n"/>
      <c r="H176" s="60" t="n"/>
      <c r="I176" s="60" t="n"/>
      <c r="J176" s="60" t="n"/>
      <c r="K176" s="60" t="n"/>
      <c r="L176" s="33">
        <f>IF(OR(E176="",F176=""),"",MAX(0,F176-E176))</f>
        <v/>
      </c>
      <c r="M176" s="61">
        <f>IF(OR(E176="",F176=""),"",N(H176)*L176+N(I176)+N(J176))</f>
        <v/>
      </c>
      <c r="N176" s="61">
        <f>IF(OR(E176="",F176=""),"",IF(K176&lt;&gt;"",K176,(N(H176)*L176+N(I176))*IFERROR(VLOOKUP(D176,Settings!$F$11:$G$16,2,FALSE),0)))</f>
        <v/>
      </c>
      <c r="O176" s="62">
        <f>IF(OR(E176="",F176=""),"",M176-N176)</f>
        <v/>
      </c>
      <c r="P176" s="61">
        <f>IF(N(L176)=0,0,O176/L176)</f>
        <v/>
      </c>
      <c r="Q176" s="44">
        <f>IF(OR(E176="",F176=""),0,MAX(0,MIN(F176,DATE(Settings!$C$6,2,1))-MAX(E176,Q$5)))</f>
        <v/>
      </c>
      <c r="R176" s="44">
        <f>IF(OR(E176="",F176=""),0,MAX(0,MIN(F176,DATE(Settings!$C$6,3,1))-MAX(E176,R$5)))</f>
        <v/>
      </c>
      <c r="S176" s="44">
        <f>IF(OR(E176="",F176=""),0,MAX(0,MIN(F176,DATE(Settings!$C$6,4,1))-MAX(E176,S$5)))</f>
        <v/>
      </c>
      <c r="T176" s="44">
        <f>IF(OR(E176="",F176=""),0,MAX(0,MIN(F176,DATE(Settings!$C$6,5,1))-MAX(E176,T$5)))</f>
        <v/>
      </c>
      <c r="U176" s="44">
        <f>IF(OR(E176="",F176=""),0,MAX(0,MIN(F176,DATE(Settings!$C$6,6,1))-MAX(E176,U$5)))</f>
        <v/>
      </c>
      <c r="V176" s="44">
        <f>IF(OR(E176="",F176=""),0,MAX(0,MIN(F176,DATE(Settings!$C$6,7,1))-MAX(E176,V$5)))</f>
        <v/>
      </c>
      <c r="W176" s="44">
        <f>IF(OR(E176="",F176=""),0,MAX(0,MIN(F176,DATE(Settings!$C$6,8,1))-MAX(E176,W$5)))</f>
        <v/>
      </c>
      <c r="X176" s="44">
        <f>IF(OR(E176="",F176=""),0,MAX(0,MIN(F176,DATE(Settings!$C$6,9,1))-MAX(E176,X$5)))</f>
        <v/>
      </c>
      <c r="Y176" s="44">
        <f>IF(OR(E176="",F176=""),0,MAX(0,MIN(F176,DATE(Settings!$C$6,10,1))-MAX(E176,Y$5)))</f>
        <v/>
      </c>
      <c r="Z176" s="44">
        <f>IF(OR(E176="",F176=""),0,MAX(0,MIN(F176,DATE(Settings!$C$6,11,1))-MAX(E176,Z$5)))</f>
        <v/>
      </c>
      <c r="AA176" s="44">
        <f>IF(OR(E176="",F176=""),0,MAX(0,MIN(F176,DATE(Settings!$C$6,12,1))-MAX(E176,AA$5)))</f>
        <v/>
      </c>
      <c r="AB176" s="44">
        <f>IF(OR(E176="",F176=""),0,MAX(0,MIN(F176,DATE(Settings!$C$6,13,1))-MAX(E176,AB$5)))</f>
        <v/>
      </c>
      <c r="AC176" s="63">
        <f>IF(N(L176)=0,0,M176/L176)</f>
        <v/>
      </c>
    </row>
    <row r="177" hidden="1">
      <c r="B177" s="14" t="n"/>
      <c r="C177" s="14" t="n"/>
      <c r="D177" s="14" t="n"/>
      <c r="E177" s="18" t="n"/>
      <c r="F177" s="18" t="n"/>
      <c r="G177" s="14" t="n"/>
      <c r="H177" s="60" t="n"/>
      <c r="I177" s="60" t="n"/>
      <c r="J177" s="60" t="n"/>
      <c r="K177" s="60" t="n"/>
      <c r="L177" s="33">
        <f>IF(OR(E177="",F177=""),"",MAX(0,F177-E177))</f>
        <v/>
      </c>
      <c r="M177" s="61">
        <f>IF(OR(E177="",F177=""),"",N(H177)*L177+N(I177)+N(J177))</f>
        <v/>
      </c>
      <c r="N177" s="61">
        <f>IF(OR(E177="",F177=""),"",IF(K177&lt;&gt;"",K177,(N(H177)*L177+N(I177))*IFERROR(VLOOKUP(D177,Settings!$F$11:$G$16,2,FALSE),0)))</f>
        <v/>
      </c>
      <c r="O177" s="62">
        <f>IF(OR(E177="",F177=""),"",M177-N177)</f>
        <v/>
      </c>
      <c r="P177" s="61">
        <f>IF(N(L177)=0,0,O177/L177)</f>
        <v/>
      </c>
      <c r="Q177" s="44">
        <f>IF(OR(E177="",F177=""),0,MAX(0,MIN(F177,DATE(Settings!$C$6,2,1))-MAX(E177,Q$5)))</f>
        <v/>
      </c>
      <c r="R177" s="44">
        <f>IF(OR(E177="",F177=""),0,MAX(0,MIN(F177,DATE(Settings!$C$6,3,1))-MAX(E177,R$5)))</f>
        <v/>
      </c>
      <c r="S177" s="44">
        <f>IF(OR(E177="",F177=""),0,MAX(0,MIN(F177,DATE(Settings!$C$6,4,1))-MAX(E177,S$5)))</f>
        <v/>
      </c>
      <c r="T177" s="44">
        <f>IF(OR(E177="",F177=""),0,MAX(0,MIN(F177,DATE(Settings!$C$6,5,1))-MAX(E177,T$5)))</f>
        <v/>
      </c>
      <c r="U177" s="44">
        <f>IF(OR(E177="",F177=""),0,MAX(0,MIN(F177,DATE(Settings!$C$6,6,1))-MAX(E177,U$5)))</f>
        <v/>
      </c>
      <c r="V177" s="44">
        <f>IF(OR(E177="",F177=""),0,MAX(0,MIN(F177,DATE(Settings!$C$6,7,1))-MAX(E177,V$5)))</f>
        <v/>
      </c>
      <c r="W177" s="44">
        <f>IF(OR(E177="",F177=""),0,MAX(0,MIN(F177,DATE(Settings!$C$6,8,1))-MAX(E177,W$5)))</f>
        <v/>
      </c>
      <c r="X177" s="44">
        <f>IF(OR(E177="",F177=""),0,MAX(0,MIN(F177,DATE(Settings!$C$6,9,1))-MAX(E177,X$5)))</f>
        <v/>
      </c>
      <c r="Y177" s="44">
        <f>IF(OR(E177="",F177=""),0,MAX(0,MIN(F177,DATE(Settings!$C$6,10,1))-MAX(E177,Y$5)))</f>
        <v/>
      </c>
      <c r="Z177" s="44">
        <f>IF(OR(E177="",F177=""),0,MAX(0,MIN(F177,DATE(Settings!$C$6,11,1))-MAX(E177,Z$5)))</f>
        <v/>
      </c>
      <c r="AA177" s="44">
        <f>IF(OR(E177="",F177=""),0,MAX(0,MIN(F177,DATE(Settings!$C$6,12,1))-MAX(E177,AA$5)))</f>
        <v/>
      </c>
      <c r="AB177" s="44">
        <f>IF(OR(E177="",F177=""),0,MAX(0,MIN(F177,DATE(Settings!$C$6,13,1))-MAX(E177,AB$5)))</f>
        <v/>
      </c>
      <c r="AC177" s="63">
        <f>IF(N(L177)=0,0,M177/L177)</f>
        <v/>
      </c>
    </row>
    <row r="178" hidden="1">
      <c r="B178" s="14" t="n"/>
      <c r="C178" s="14" t="n"/>
      <c r="D178" s="14" t="n"/>
      <c r="E178" s="18" t="n"/>
      <c r="F178" s="18" t="n"/>
      <c r="G178" s="14" t="n"/>
      <c r="H178" s="60" t="n"/>
      <c r="I178" s="60" t="n"/>
      <c r="J178" s="60" t="n"/>
      <c r="K178" s="60" t="n"/>
      <c r="L178" s="33">
        <f>IF(OR(E178="",F178=""),"",MAX(0,F178-E178))</f>
        <v/>
      </c>
      <c r="M178" s="61">
        <f>IF(OR(E178="",F178=""),"",N(H178)*L178+N(I178)+N(J178))</f>
        <v/>
      </c>
      <c r="N178" s="61">
        <f>IF(OR(E178="",F178=""),"",IF(K178&lt;&gt;"",K178,(N(H178)*L178+N(I178))*IFERROR(VLOOKUP(D178,Settings!$F$11:$G$16,2,FALSE),0)))</f>
        <v/>
      </c>
      <c r="O178" s="62">
        <f>IF(OR(E178="",F178=""),"",M178-N178)</f>
        <v/>
      </c>
      <c r="P178" s="61">
        <f>IF(N(L178)=0,0,O178/L178)</f>
        <v/>
      </c>
      <c r="Q178" s="44">
        <f>IF(OR(E178="",F178=""),0,MAX(0,MIN(F178,DATE(Settings!$C$6,2,1))-MAX(E178,Q$5)))</f>
        <v/>
      </c>
      <c r="R178" s="44">
        <f>IF(OR(E178="",F178=""),0,MAX(0,MIN(F178,DATE(Settings!$C$6,3,1))-MAX(E178,R$5)))</f>
        <v/>
      </c>
      <c r="S178" s="44">
        <f>IF(OR(E178="",F178=""),0,MAX(0,MIN(F178,DATE(Settings!$C$6,4,1))-MAX(E178,S$5)))</f>
        <v/>
      </c>
      <c r="T178" s="44">
        <f>IF(OR(E178="",F178=""),0,MAX(0,MIN(F178,DATE(Settings!$C$6,5,1))-MAX(E178,T$5)))</f>
        <v/>
      </c>
      <c r="U178" s="44">
        <f>IF(OR(E178="",F178=""),0,MAX(0,MIN(F178,DATE(Settings!$C$6,6,1))-MAX(E178,U$5)))</f>
        <v/>
      </c>
      <c r="V178" s="44">
        <f>IF(OR(E178="",F178=""),0,MAX(0,MIN(F178,DATE(Settings!$C$6,7,1))-MAX(E178,V$5)))</f>
        <v/>
      </c>
      <c r="W178" s="44">
        <f>IF(OR(E178="",F178=""),0,MAX(0,MIN(F178,DATE(Settings!$C$6,8,1))-MAX(E178,W$5)))</f>
        <v/>
      </c>
      <c r="X178" s="44">
        <f>IF(OR(E178="",F178=""),0,MAX(0,MIN(F178,DATE(Settings!$C$6,9,1))-MAX(E178,X$5)))</f>
        <v/>
      </c>
      <c r="Y178" s="44">
        <f>IF(OR(E178="",F178=""),0,MAX(0,MIN(F178,DATE(Settings!$C$6,10,1))-MAX(E178,Y$5)))</f>
        <v/>
      </c>
      <c r="Z178" s="44">
        <f>IF(OR(E178="",F178=""),0,MAX(0,MIN(F178,DATE(Settings!$C$6,11,1))-MAX(E178,Z$5)))</f>
        <v/>
      </c>
      <c r="AA178" s="44">
        <f>IF(OR(E178="",F178=""),0,MAX(0,MIN(F178,DATE(Settings!$C$6,12,1))-MAX(E178,AA$5)))</f>
        <v/>
      </c>
      <c r="AB178" s="44">
        <f>IF(OR(E178="",F178=""),0,MAX(0,MIN(F178,DATE(Settings!$C$6,13,1))-MAX(E178,AB$5)))</f>
        <v/>
      </c>
      <c r="AC178" s="63">
        <f>IF(N(L178)=0,0,M178/L178)</f>
        <v/>
      </c>
    </row>
    <row r="179" hidden="1">
      <c r="B179" s="14" t="n"/>
      <c r="C179" s="14" t="n"/>
      <c r="D179" s="14" t="n"/>
      <c r="E179" s="18" t="n"/>
      <c r="F179" s="18" t="n"/>
      <c r="G179" s="14" t="n"/>
      <c r="H179" s="60" t="n"/>
      <c r="I179" s="60" t="n"/>
      <c r="J179" s="60" t="n"/>
      <c r="K179" s="60" t="n"/>
      <c r="L179" s="33">
        <f>IF(OR(E179="",F179=""),"",MAX(0,F179-E179))</f>
        <v/>
      </c>
      <c r="M179" s="61">
        <f>IF(OR(E179="",F179=""),"",N(H179)*L179+N(I179)+N(J179))</f>
        <v/>
      </c>
      <c r="N179" s="61">
        <f>IF(OR(E179="",F179=""),"",IF(K179&lt;&gt;"",K179,(N(H179)*L179+N(I179))*IFERROR(VLOOKUP(D179,Settings!$F$11:$G$16,2,FALSE),0)))</f>
        <v/>
      </c>
      <c r="O179" s="62">
        <f>IF(OR(E179="",F179=""),"",M179-N179)</f>
        <v/>
      </c>
      <c r="P179" s="61">
        <f>IF(N(L179)=0,0,O179/L179)</f>
        <v/>
      </c>
      <c r="Q179" s="44">
        <f>IF(OR(E179="",F179=""),0,MAX(0,MIN(F179,DATE(Settings!$C$6,2,1))-MAX(E179,Q$5)))</f>
        <v/>
      </c>
      <c r="R179" s="44">
        <f>IF(OR(E179="",F179=""),0,MAX(0,MIN(F179,DATE(Settings!$C$6,3,1))-MAX(E179,R$5)))</f>
        <v/>
      </c>
      <c r="S179" s="44">
        <f>IF(OR(E179="",F179=""),0,MAX(0,MIN(F179,DATE(Settings!$C$6,4,1))-MAX(E179,S$5)))</f>
        <v/>
      </c>
      <c r="T179" s="44">
        <f>IF(OR(E179="",F179=""),0,MAX(0,MIN(F179,DATE(Settings!$C$6,5,1))-MAX(E179,T$5)))</f>
        <v/>
      </c>
      <c r="U179" s="44">
        <f>IF(OR(E179="",F179=""),0,MAX(0,MIN(F179,DATE(Settings!$C$6,6,1))-MAX(E179,U$5)))</f>
        <v/>
      </c>
      <c r="V179" s="44">
        <f>IF(OR(E179="",F179=""),0,MAX(0,MIN(F179,DATE(Settings!$C$6,7,1))-MAX(E179,V$5)))</f>
        <v/>
      </c>
      <c r="W179" s="44">
        <f>IF(OR(E179="",F179=""),0,MAX(0,MIN(F179,DATE(Settings!$C$6,8,1))-MAX(E179,W$5)))</f>
        <v/>
      </c>
      <c r="X179" s="44">
        <f>IF(OR(E179="",F179=""),0,MAX(0,MIN(F179,DATE(Settings!$C$6,9,1))-MAX(E179,X$5)))</f>
        <v/>
      </c>
      <c r="Y179" s="44">
        <f>IF(OR(E179="",F179=""),0,MAX(0,MIN(F179,DATE(Settings!$C$6,10,1))-MAX(E179,Y$5)))</f>
        <v/>
      </c>
      <c r="Z179" s="44">
        <f>IF(OR(E179="",F179=""),0,MAX(0,MIN(F179,DATE(Settings!$C$6,11,1))-MAX(E179,Z$5)))</f>
        <v/>
      </c>
      <c r="AA179" s="44">
        <f>IF(OR(E179="",F179=""),0,MAX(0,MIN(F179,DATE(Settings!$C$6,12,1))-MAX(E179,AA$5)))</f>
        <v/>
      </c>
      <c r="AB179" s="44">
        <f>IF(OR(E179="",F179=""),0,MAX(0,MIN(F179,DATE(Settings!$C$6,13,1))-MAX(E179,AB$5)))</f>
        <v/>
      </c>
      <c r="AC179" s="63">
        <f>IF(N(L179)=0,0,M179/L179)</f>
        <v/>
      </c>
    </row>
    <row r="180" hidden="1">
      <c r="B180" s="14" t="n"/>
      <c r="C180" s="14" t="n"/>
      <c r="D180" s="14" t="n"/>
      <c r="E180" s="18" t="n"/>
      <c r="F180" s="18" t="n"/>
      <c r="G180" s="14" t="n"/>
      <c r="H180" s="60" t="n"/>
      <c r="I180" s="60" t="n"/>
      <c r="J180" s="60" t="n"/>
      <c r="K180" s="60" t="n"/>
      <c r="L180" s="33">
        <f>IF(OR(E180="",F180=""),"",MAX(0,F180-E180))</f>
        <v/>
      </c>
      <c r="M180" s="61">
        <f>IF(OR(E180="",F180=""),"",N(H180)*L180+N(I180)+N(J180))</f>
        <v/>
      </c>
      <c r="N180" s="61">
        <f>IF(OR(E180="",F180=""),"",IF(K180&lt;&gt;"",K180,(N(H180)*L180+N(I180))*IFERROR(VLOOKUP(D180,Settings!$F$11:$G$16,2,FALSE),0)))</f>
        <v/>
      </c>
      <c r="O180" s="62">
        <f>IF(OR(E180="",F180=""),"",M180-N180)</f>
        <v/>
      </c>
      <c r="P180" s="61">
        <f>IF(N(L180)=0,0,O180/L180)</f>
        <v/>
      </c>
      <c r="Q180" s="44">
        <f>IF(OR(E180="",F180=""),0,MAX(0,MIN(F180,DATE(Settings!$C$6,2,1))-MAX(E180,Q$5)))</f>
        <v/>
      </c>
      <c r="R180" s="44">
        <f>IF(OR(E180="",F180=""),0,MAX(0,MIN(F180,DATE(Settings!$C$6,3,1))-MAX(E180,R$5)))</f>
        <v/>
      </c>
      <c r="S180" s="44">
        <f>IF(OR(E180="",F180=""),0,MAX(0,MIN(F180,DATE(Settings!$C$6,4,1))-MAX(E180,S$5)))</f>
        <v/>
      </c>
      <c r="T180" s="44">
        <f>IF(OR(E180="",F180=""),0,MAX(0,MIN(F180,DATE(Settings!$C$6,5,1))-MAX(E180,T$5)))</f>
        <v/>
      </c>
      <c r="U180" s="44">
        <f>IF(OR(E180="",F180=""),0,MAX(0,MIN(F180,DATE(Settings!$C$6,6,1))-MAX(E180,U$5)))</f>
        <v/>
      </c>
      <c r="V180" s="44">
        <f>IF(OR(E180="",F180=""),0,MAX(0,MIN(F180,DATE(Settings!$C$6,7,1))-MAX(E180,V$5)))</f>
        <v/>
      </c>
      <c r="W180" s="44">
        <f>IF(OR(E180="",F180=""),0,MAX(0,MIN(F180,DATE(Settings!$C$6,8,1))-MAX(E180,W$5)))</f>
        <v/>
      </c>
      <c r="X180" s="44">
        <f>IF(OR(E180="",F180=""),0,MAX(0,MIN(F180,DATE(Settings!$C$6,9,1))-MAX(E180,X$5)))</f>
        <v/>
      </c>
      <c r="Y180" s="44">
        <f>IF(OR(E180="",F180=""),0,MAX(0,MIN(F180,DATE(Settings!$C$6,10,1))-MAX(E180,Y$5)))</f>
        <v/>
      </c>
      <c r="Z180" s="44">
        <f>IF(OR(E180="",F180=""),0,MAX(0,MIN(F180,DATE(Settings!$C$6,11,1))-MAX(E180,Z$5)))</f>
        <v/>
      </c>
      <c r="AA180" s="44">
        <f>IF(OR(E180="",F180=""),0,MAX(0,MIN(F180,DATE(Settings!$C$6,12,1))-MAX(E180,AA$5)))</f>
        <v/>
      </c>
      <c r="AB180" s="44">
        <f>IF(OR(E180="",F180=""),0,MAX(0,MIN(F180,DATE(Settings!$C$6,13,1))-MAX(E180,AB$5)))</f>
        <v/>
      </c>
      <c r="AC180" s="63">
        <f>IF(N(L180)=0,0,M180/L180)</f>
        <v/>
      </c>
    </row>
    <row r="181" hidden="1">
      <c r="B181" s="14" t="n"/>
      <c r="C181" s="14" t="n"/>
      <c r="D181" s="14" t="n"/>
      <c r="E181" s="18" t="n"/>
      <c r="F181" s="18" t="n"/>
      <c r="G181" s="14" t="n"/>
      <c r="H181" s="60" t="n"/>
      <c r="I181" s="60" t="n"/>
      <c r="J181" s="60" t="n"/>
      <c r="K181" s="60" t="n"/>
      <c r="L181" s="33">
        <f>IF(OR(E181="",F181=""),"",MAX(0,F181-E181))</f>
        <v/>
      </c>
      <c r="M181" s="61">
        <f>IF(OR(E181="",F181=""),"",N(H181)*L181+N(I181)+N(J181))</f>
        <v/>
      </c>
      <c r="N181" s="61">
        <f>IF(OR(E181="",F181=""),"",IF(K181&lt;&gt;"",K181,(N(H181)*L181+N(I181))*IFERROR(VLOOKUP(D181,Settings!$F$11:$G$16,2,FALSE),0)))</f>
        <v/>
      </c>
      <c r="O181" s="62">
        <f>IF(OR(E181="",F181=""),"",M181-N181)</f>
        <v/>
      </c>
      <c r="P181" s="61">
        <f>IF(N(L181)=0,0,O181/L181)</f>
        <v/>
      </c>
      <c r="Q181" s="44">
        <f>IF(OR(E181="",F181=""),0,MAX(0,MIN(F181,DATE(Settings!$C$6,2,1))-MAX(E181,Q$5)))</f>
        <v/>
      </c>
      <c r="R181" s="44">
        <f>IF(OR(E181="",F181=""),0,MAX(0,MIN(F181,DATE(Settings!$C$6,3,1))-MAX(E181,R$5)))</f>
        <v/>
      </c>
      <c r="S181" s="44">
        <f>IF(OR(E181="",F181=""),0,MAX(0,MIN(F181,DATE(Settings!$C$6,4,1))-MAX(E181,S$5)))</f>
        <v/>
      </c>
      <c r="T181" s="44">
        <f>IF(OR(E181="",F181=""),0,MAX(0,MIN(F181,DATE(Settings!$C$6,5,1))-MAX(E181,T$5)))</f>
        <v/>
      </c>
      <c r="U181" s="44">
        <f>IF(OR(E181="",F181=""),0,MAX(0,MIN(F181,DATE(Settings!$C$6,6,1))-MAX(E181,U$5)))</f>
        <v/>
      </c>
      <c r="V181" s="44">
        <f>IF(OR(E181="",F181=""),0,MAX(0,MIN(F181,DATE(Settings!$C$6,7,1))-MAX(E181,V$5)))</f>
        <v/>
      </c>
      <c r="W181" s="44">
        <f>IF(OR(E181="",F181=""),0,MAX(0,MIN(F181,DATE(Settings!$C$6,8,1))-MAX(E181,W$5)))</f>
        <v/>
      </c>
      <c r="X181" s="44">
        <f>IF(OR(E181="",F181=""),0,MAX(0,MIN(F181,DATE(Settings!$C$6,9,1))-MAX(E181,X$5)))</f>
        <v/>
      </c>
      <c r="Y181" s="44">
        <f>IF(OR(E181="",F181=""),0,MAX(0,MIN(F181,DATE(Settings!$C$6,10,1))-MAX(E181,Y$5)))</f>
        <v/>
      </c>
      <c r="Z181" s="44">
        <f>IF(OR(E181="",F181=""),0,MAX(0,MIN(F181,DATE(Settings!$C$6,11,1))-MAX(E181,Z$5)))</f>
        <v/>
      </c>
      <c r="AA181" s="44">
        <f>IF(OR(E181="",F181=""),0,MAX(0,MIN(F181,DATE(Settings!$C$6,12,1))-MAX(E181,AA$5)))</f>
        <v/>
      </c>
      <c r="AB181" s="44">
        <f>IF(OR(E181="",F181=""),0,MAX(0,MIN(F181,DATE(Settings!$C$6,13,1))-MAX(E181,AB$5)))</f>
        <v/>
      </c>
      <c r="AC181" s="63">
        <f>IF(N(L181)=0,0,M181/L181)</f>
        <v/>
      </c>
    </row>
    <row r="182" hidden="1">
      <c r="B182" s="14" t="n"/>
      <c r="C182" s="14" t="n"/>
      <c r="D182" s="14" t="n"/>
      <c r="E182" s="18" t="n"/>
      <c r="F182" s="18" t="n"/>
      <c r="G182" s="14" t="n"/>
      <c r="H182" s="60" t="n"/>
      <c r="I182" s="60" t="n"/>
      <c r="J182" s="60" t="n"/>
      <c r="K182" s="60" t="n"/>
      <c r="L182" s="33">
        <f>IF(OR(E182="",F182=""),"",MAX(0,F182-E182))</f>
        <v/>
      </c>
      <c r="M182" s="61">
        <f>IF(OR(E182="",F182=""),"",N(H182)*L182+N(I182)+N(J182))</f>
        <v/>
      </c>
      <c r="N182" s="61">
        <f>IF(OR(E182="",F182=""),"",IF(K182&lt;&gt;"",K182,(N(H182)*L182+N(I182))*IFERROR(VLOOKUP(D182,Settings!$F$11:$G$16,2,FALSE),0)))</f>
        <v/>
      </c>
      <c r="O182" s="62">
        <f>IF(OR(E182="",F182=""),"",M182-N182)</f>
        <v/>
      </c>
      <c r="P182" s="61">
        <f>IF(N(L182)=0,0,O182/L182)</f>
        <v/>
      </c>
      <c r="Q182" s="44">
        <f>IF(OR(E182="",F182=""),0,MAX(0,MIN(F182,DATE(Settings!$C$6,2,1))-MAX(E182,Q$5)))</f>
        <v/>
      </c>
      <c r="R182" s="44">
        <f>IF(OR(E182="",F182=""),0,MAX(0,MIN(F182,DATE(Settings!$C$6,3,1))-MAX(E182,R$5)))</f>
        <v/>
      </c>
      <c r="S182" s="44">
        <f>IF(OR(E182="",F182=""),0,MAX(0,MIN(F182,DATE(Settings!$C$6,4,1))-MAX(E182,S$5)))</f>
        <v/>
      </c>
      <c r="T182" s="44">
        <f>IF(OR(E182="",F182=""),0,MAX(0,MIN(F182,DATE(Settings!$C$6,5,1))-MAX(E182,T$5)))</f>
        <v/>
      </c>
      <c r="U182" s="44">
        <f>IF(OR(E182="",F182=""),0,MAX(0,MIN(F182,DATE(Settings!$C$6,6,1))-MAX(E182,U$5)))</f>
        <v/>
      </c>
      <c r="V182" s="44">
        <f>IF(OR(E182="",F182=""),0,MAX(0,MIN(F182,DATE(Settings!$C$6,7,1))-MAX(E182,V$5)))</f>
        <v/>
      </c>
      <c r="W182" s="44">
        <f>IF(OR(E182="",F182=""),0,MAX(0,MIN(F182,DATE(Settings!$C$6,8,1))-MAX(E182,W$5)))</f>
        <v/>
      </c>
      <c r="X182" s="44">
        <f>IF(OR(E182="",F182=""),0,MAX(0,MIN(F182,DATE(Settings!$C$6,9,1))-MAX(E182,X$5)))</f>
        <v/>
      </c>
      <c r="Y182" s="44">
        <f>IF(OR(E182="",F182=""),0,MAX(0,MIN(F182,DATE(Settings!$C$6,10,1))-MAX(E182,Y$5)))</f>
        <v/>
      </c>
      <c r="Z182" s="44">
        <f>IF(OR(E182="",F182=""),0,MAX(0,MIN(F182,DATE(Settings!$C$6,11,1))-MAX(E182,Z$5)))</f>
        <v/>
      </c>
      <c r="AA182" s="44">
        <f>IF(OR(E182="",F182=""),0,MAX(0,MIN(F182,DATE(Settings!$C$6,12,1))-MAX(E182,AA$5)))</f>
        <v/>
      </c>
      <c r="AB182" s="44">
        <f>IF(OR(E182="",F182=""),0,MAX(0,MIN(F182,DATE(Settings!$C$6,13,1))-MAX(E182,AB$5)))</f>
        <v/>
      </c>
      <c r="AC182" s="63">
        <f>IF(N(L182)=0,0,M182/L182)</f>
        <v/>
      </c>
    </row>
    <row r="183" hidden="1">
      <c r="B183" s="14" t="n"/>
      <c r="C183" s="14" t="n"/>
      <c r="D183" s="14" t="n"/>
      <c r="E183" s="18" t="n"/>
      <c r="F183" s="18" t="n"/>
      <c r="G183" s="14" t="n"/>
      <c r="H183" s="60" t="n"/>
      <c r="I183" s="60" t="n"/>
      <c r="J183" s="60" t="n"/>
      <c r="K183" s="60" t="n"/>
      <c r="L183" s="33">
        <f>IF(OR(E183="",F183=""),"",MAX(0,F183-E183))</f>
        <v/>
      </c>
      <c r="M183" s="61">
        <f>IF(OR(E183="",F183=""),"",N(H183)*L183+N(I183)+N(J183))</f>
        <v/>
      </c>
      <c r="N183" s="61">
        <f>IF(OR(E183="",F183=""),"",IF(K183&lt;&gt;"",K183,(N(H183)*L183+N(I183))*IFERROR(VLOOKUP(D183,Settings!$F$11:$G$16,2,FALSE),0)))</f>
        <v/>
      </c>
      <c r="O183" s="62">
        <f>IF(OR(E183="",F183=""),"",M183-N183)</f>
        <v/>
      </c>
      <c r="P183" s="61">
        <f>IF(N(L183)=0,0,O183/L183)</f>
        <v/>
      </c>
      <c r="Q183" s="44">
        <f>IF(OR(E183="",F183=""),0,MAX(0,MIN(F183,DATE(Settings!$C$6,2,1))-MAX(E183,Q$5)))</f>
        <v/>
      </c>
      <c r="R183" s="44">
        <f>IF(OR(E183="",F183=""),0,MAX(0,MIN(F183,DATE(Settings!$C$6,3,1))-MAX(E183,R$5)))</f>
        <v/>
      </c>
      <c r="S183" s="44">
        <f>IF(OR(E183="",F183=""),0,MAX(0,MIN(F183,DATE(Settings!$C$6,4,1))-MAX(E183,S$5)))</f>
        <v/>
      </c>
      <c r="T183" s="44">
        <f>IF(OR(E183="",F183=""),0,MAX(0,MIN(F183,DATE(Settings!$C$6,5,1))-MAX(E183,T$5)))</f>
        <v/>
      </c>
      <c r="U183" s="44">
        <f>IF(OR(E183="",F183=""),0,MAX(0,MIN(F183,DATE(Settings!$C$6,6,1))-MAX(E183,U$5)))</f>
        <v/>
      </c>
      <c r="V183" s="44">
        <f>IF(OR(E183="",F183=""),0,MAX(0,MIN(F183,DATE(Settings!$C$6,7,1))-MAX(E183,V$5)))</f>
        <v/>
      </c>
      <c r="W183" s="44">
        <f>IF(OR(E183="",F183=""),0,MAX(0,MIN(F183,DATE(Settings!$C$6,8,1))-MAX(E183,W$5)))</f>
        <v/>
      </c>
      <c r="X183" s="44">
        <f>IF(OR(E183="",F183=""),0,MAX(0,MIN(F183,DATE(Settings!$C$6,9,1))-MAX(E183,X$5)))</f>
        <v/>
      </c>
      <c r="Y183" s="44">
        <f>IF(OR(E183="",F183=""),0,MAX(0,MIN(F183,DATE(Settings!$C$6,10,1))-MAX(E183,Y$5)))</f>
        <v/>
      </c>
      <c r="Z183" s="44">
        <f>IF(OR(E183="",F183=""),0,MAX(0,MIN(F183,DATE(Settings!$C$6,11,1))-MAX(E183,Z$5)))</f>
        <v/>
      </c>
      <c r="AA183" s="44">
        <f>IF(OR(E183="",F183=""),0,MAX(0,MIN(F183,DATE(Settings!$C$6,12,1))-MAX(E183,AA$5)))</f>
        <v/>
      </c>
      <c r="AB183" s="44">
        <f>IF(OR(E183="",F183=""),0,MAX(0,MIN(F183,DATE(Settings!$C$6,13,1))-MAX(E183,AB$5)))</f>
        <v/>
      </c>
      <c r="AC183" s="63">
        <f>IF(N(L183)=0,0,M183/L183)</f>
        <v/>
      </c>
    </row>
    <row r="184" hidden="1">
      <c r="B184" s="14" t="n"/>
      <c r="C184" s="14" t="n"/>
      <c r="D184" s="14" t="n"/>
      <c r="E184" s="18" t="n"/>
      <c r="F184" s="18" t="n"/>
      <c r="G184" s="14" t="n"/>
      <c r="H184" s="60" t="n"/>
      <c r="I184" s="60" t="n"/>
      <c r="J184" s="60" t="n"/>
      <c r="K184" s="60" t="n"/>
      <c r="L184" s="33">
        <f>IF(OR(E184="",F184=""),"",MAX(0,F184-E184))</f>
        <v/>
      </c>
      <c r="M184" s="61">
        <f>IF(OR(E184="",F184=""),"",N(H184)*L184+N(I184)+N(J184))</f>
        <v/>
      </c>
      <c r="N184" s="61">
        <f>IF(OR(E184="",F184=""),"",IF(K184&lt;&gt;"",K184,(N(H184)*L184+N(I184))*IFERROR(VLOOKUP(D184,Settings!$F$11:$G$16,2,FALSE),0)))</f>
        <v/>
      </c>
      <c r="O184" s="62">
        <f>IF(OR(E184="",F184=""),"",M184-N184)</f>
        <v/>
      </c>
      <c r="P184" s="61">
        <f>IF(N(L184)=0,0,O184/L184)</f>
        <v/>
      </c>
      <c r="Q184" s="44">
        <f>IF(OR(E184="",F184=""),0,MAX(0,MIN(F184,DATE(Settings!$C$6,2,1))-MAX(E184,Q$5)))</f>
        <v/>
      </c>
      <c r="R184" s="44">
        <f>IF(OR(E184="",F184=""),0,MAX(0,MIN(F184,DATE(Settings!$C$6,3,1))-MAX(E184,R$5)))</f>
        <v/>
      </c>
      <c r="S184" s="44">
        <f>IF(OR(E184="",F184=""),0,MAX(0,MIN(F184,DATE(Settings!$C$6,4,1))-MAX(E184,S$5)))</f>
        <v/>
      </c>
      <c r="T184" s="44">
        <f>IF(OR(E184="",F184=""),0,MAX(0,MIN(F184,DATE(Settings!$C$6,5,1))-MAX(E184,T$5)))</f>
        <v/>
      </c>
      <c r="U184" s="44">
        <f>IF(OR(E184="",F184=""),0,MAX(0,MIN(F184,DATE(Settings!$C$6,6,1))-MAX(E184,U$5)))</f>
        <v/>
      </c>
      <c r="V184" s="44">
        <f>IF(OR(E184="",F184=""),0,MAX(0,MIN(F184,DATE(Settings!$C$6,7,1))-MAX(E184,V$5)))</f>
        <v/>
      </c>
      <c r="W184" s="44">
        <f>IF(OR(E184="",F184=""),0,MAX(0,MIN(F184,DATE(Settings!$C$6,8,1))-MAX(E184,W$5)))</f>
        <v/>
      </c>
      <c r="X184" s="44">
        <f>IF(OR(E184="",F184=""),0,MAX(0,MIN(F184,DATE(Settings!$C$6,9,1))-MAX(E184,X$5)))</f>
        <v/>
      </c>
      <c r="Y184" s="44">
        <f>IF(OR(E184="",F184=""),0,MAX(0,MIN(F184,DATE(Settings!$C$6,10,1))-MAX(E184,Y$5)))</f>
        <v/>
      </c>
      <c r="Z184" s="44">
        <f>IF(OR(E184="",F184=""),0,MAX(0,MIN(F184,DATE(Settings!$C$6,11,1))-MAX(E184,Z$5)))</f>
        <v/>
      </c>
      <c r="AA184" s="44">
        <f>IF(OR(E184="",F184=""),0,MAX(0,MIN(F184,DATE(Settings!$C$6,12,1))-MAX(E184,AA$5)))</f>
        <v/>
      </c>
      <c r="AB184" s="44">
        <f>IF(OR(E184="",F184=""),0,MAX(0,MIN(F184,DATE(Settings!$C$6,13,1))-MAX(E184,AB$5)))</f>
        <v/>
      </c>
      <c r="AC184" s="63">
        <f>IF(N(L184)=0,0,M184/L184)</f>
        <v/>
      </c>
    </row>
    <row r="185" hidden="1">
      <c r="B185" s="14" t="n"/>
      <c r="C185" s="14" t="n"/>
      <c r="D185" s="14" t="n"/>
      <c r="E185" s="18" t="n"/>
      <c r="F185" s="18" t="n"/>
      <c r="G185" s="14" t="n"/>
      <c r="H185" s="60" t="n"/>
      <c r="I185" s="60" t="n"/>
      <c r="J185" s="60" t="n"/>
      <c r="K185" s="60" t="n"/>
      <c r="L185" s="33">
        <f>IF(OR(E185="",F185=""),"",MAX(0,F185-E185))</f>
        <v/>
      </c>
      <c r="M185" s="61">
        <f>IF(OR(E185="",F185=""),"",N(H185)*L185+N(I185)+N(J185))</f>
        <v/>
      </c>
      <c r="N185" s="61">
        <f>IF(OR(E185="",F185=""),"",IF(K185&lt;&gt;"",K185,(N(H185)*L185+N(I185))*IFERROR(VLOOKUP(D185,Settings!$F$11:$G$16,2,FALSE),0)))</f>
        <v/>
      </c>
      <c r="O185" s="62">
        <f>IF(OR(E185="",F185=""),"",M185-N185)</f>
        <v/>
      </c>
      <c r="P185" s="61">
        <f>IF(N(L185)=0,0,O185/L185)</f>
        <v/>
      </c>
      <c r="Q185" s="44">
        <f>IF(OR(E185="",F185=""),0,MAX(0,MIN(F185,DATE(Settings!$C$6,2,1))-MAX(E185,Q$5)))</f>
        <v/>
      </c>
      <c r="R185" s="44">
        <f>IF(OR(E185="",F185=""),0,MAX(0,MIN(F185,DATE(Settings!$C$6,3,1))-MAX(E185,R$5)))</f>
        <v/>
      </c>
      <c r="S185" s="44">
        <f>IF(OR(E185="",F185=""),0,MAX(0,MIN(F185,DATE(Settings!$C$6,4,1))-MAX(E185,S$5)))</f>
        <v/>
      </c>
      <c r="T185" s="44">
        <f>IF(OR(E185="",F185=""),0,MAX(0,MIN(F185,DATE(Settings!$C$6,5,1))-MAX(E185,T$5)))</f>
        <v/>
      </c>
      <c r="U185" s="44">
        <f>IF(OR(E185="",F185=""),0,MAX(0,MIN(F185,DATE(Settings!$C$6,6,1))-MAX(E185,U$5)))</f>
        <v/>
      </c>
      <c r="V185" s="44">
        <f>IF(OR(E185="",F185=""),0,MAX(0,MIN(F185,DATE(Settings!$C$6,7,1))-MAX(E185,V$5)))</f>
        <v/>
      </c>
      <c r="W185" s="44">
        <f>IF(OR(E185="",F185=""),0,MAX(0,MIN(F185,DATE(Settings!$C$6,8,1))-MAX(E185,W$5)))</f>
        <v/>
      </c>
      <c r="X185" s="44">
        <f>IF(OR(E185="",F185=""),0,MAX(0,MIN(F185,DATE(Settings!$C$6,9,1))-MAX(E185,X$5)))</f>
        <v/>
      </c>
      <c r="Y185" s="44">
        <f>IF(OR(E185="",F185=""),0,MAX(0,MIN(F185,DATE(Settings!$C$6,10,1))-MAX(E185,Y$5)))</f>
        <v/>
      </c>
      <c r="Z185" s="44">
        <f>IF(OR(E185="",F185=""),0,MAX(0,MIN(F185,DATE(Settings!$C$6,11,1))-MAX(E185,Z$5)))</f>
        <v/>
      </c>
      <c r="AA185" s="44">
        <f>IF(OR(E185="",F185=""),0,MAX(0,MIN(F185,DATE(Settings!$C$6,12,1))-MAX(E185,AA$5)))</f>
        <v/>
      </c>
      <c r="AB185" s="44">
        <f>IF(OR(E185="",F185=""),0,MAX(0,MIN(F185,DATE(Settings!$C$6,13,1))-MAX(E185,AB$5)))</f>
        <v/>
      </c>
      <c r="AC185" s="63">
        <f>IF(N(L185)=0,0,M185/L185)</f>
        <v/>
      </c>
    </row>
    <row r="186" hidden="1">
      <c r="B186" s="14" t="n"/>
      <c r="C186" s="14" t="n"/>
      <c r="D186" s="14" t="n"/>
      <c r="E186" s="18" t="n"/>
      <c r="F186" s="18" t="n"/>
      <c r="G186" s="14" t="n"/>
      <c r="H186" s="60" t="n"/>
      <c r="I186" s="60" t="n"/>
      <c r="J186" s="60" t="n"/>
      <c r="K186" s="60" t="n"/>
      <c r="L186" s="33">
        <f>IF(OR(E186="",F186=""),"",MAX(0,F186-E186))</f>
        <v/>
      </c>
      <c r="M186" s="61">
        <f>IF(OR(E186="",F186=""),"",N(H186)*L186+N(I186)+N(J186))</f>
        <v/>
      </c>
      <c r="N186" s="61">
        <f>IF(OR(E186="",F186=""),"",IF(K186&lt;&gt;"",K186,(N(H186)*L186+N(I186))*IFERROR(VLOOKUP(D186,Settings!$F$11:$G$16,2,FALSE),0)))</f>
        <v/>
      </c>
      <c r="O186" s="62">
        <f>IF(OR(E186="",F186=""),"",M186-N186)</f>
        <v/>
      </c>
      <c r="P186" s="61">
        <f>IF(N(L186)=0,0,O186/L186)</f>
        <v/>
      </c>
      <c r="Q186" s="44">
        <f>IF(OR(E186="",F186=""),0,MAX(0,MIN(F186,DATE(Settings!$C$6,2,1))-MAX(E186,Q$5)))</f>
        <v/>
      </c>
      <c r="R186" s="44">
        <f>IF(OR(E186="",F186=""),0,MAX(0,MIN(F186,DATE(Settings!$C$6,3,1))-MAX(E186,R$5)))</f>
        <v/>
      </c>
      <c r="S186" s="44">
        <f>IF(OR(E186="",F186=""),0,MAX(0,MIN(F186,DATE(Settings!$C$6,4,1))-MAX(E186,S$5)))</f>
        <v/>
      </c>
      <c r="T186" s="44">
        <f>IF(OR(E186="",F186=""),0,MAX(0,MIN(F186,DATE(Settings!$C$6,5,1))-MAX(E186,T$5)))</f>
        <v/>
      </c>
      <c r="U186" s="44">
        <f>IF(OR(E186="",F186=""),0,MAX(0,MIN(F186,DATE(Settings!$C$6,6,1))-MAX(E186,U$5)))</f>
        <v/>
      </c>
      <c r="V186" s="44">
        <f>IF(OR(E186="",F186=""),0,MAX(0,MIN(F186,DATE(Settings!$C$6,7,1))-MAX(E186,V$5)))</f>
        <v/>
      </c>
      <c r="W186" s="44">
        <f>IF(OR(E186="",F186=""),0,MAX(0,MIN(F186,DATE(Settings!$C$6,8,1))-MAX(E186,W$5)))</f>
        <v/>
      </c>
      <c r="X186" s="44">
        <f>IF(OR(E186="",F186=""),0,MAX(0,MIN(F186,DATE(Settings!$C$6,9,1))-MAX(E186,X$5)))</f>
        <v/>
      </c>
      <c r="Y186" s="44">
        <f>IF(OR(E186="",F186=""),0,MAX(0,MIN(F186,DATE(Settings!$C$6,10,1))-MAX(E186,Y$5)))</f>
        <v/>
      </c>
      <c r="Z186" s="44">
        <f>IF(OR(E186="",F186=""),0,MAX(0,MIN(F186,DATE(Settings!$C$6,11,1))-MAX(E186,Z$5)))</f>
        <v/>
      </c>
      <c r="AA186" s="44">
        <f>IF(OR(E186="",F186=""),0,MAX(0,MIN(F186,DATE(Settings!$C$6,12,1))-MAX(E186,AA$5)))</f>
        <v/>
      </c>
      <c r="AB186" s="44">
        <f>IF(OR(E186="",F186=""),0,MAX(0,MIN(F186,DATE(Settings!$C$6,13,1))-MAX(E186,AB$5)))</f>
        <v/>
      </c>
      <c r="AC186" s="63">
        <f>IF(N(L186)=0,0,M186/L186)</f>
        <v/>
      </c>
    </row>
    <row r="187" hidden="1">
      <c r="B187" s="14" t="n"/>
      <c r="C187" s="14" t="n"/>
      <c r="D187" s="14" t="n"/>
      <c r="E187" s="18" t="n"/>
      <c r="F187" s="18" t="n"/>
      <c r="G187" s="14" t="n"/>
      <c r="H187" s="60" t="n"/>
      <c r="I187" s="60" t="n"/>
      <c r="J187" s="60" t="n"/>
      <c r="K187" s="60" t="n"/>
      <c r="L187" s="33">
        <f>IF(OR(E187="",F187=""),"",MAX(0,F187-E187))</f>
        <v/>
      </c>
      <c r="M187" s="61">
        <f>IF(OR(E187="",F187=""),"",N(H187)*L187+N(I187)+N(J187))</f>
        <v/>
      </c>
      <c r="N187" s="61">
        <f>IF(OR(E187="",F187=""),"",IF(K187&lt;&gt;"",K187,(N(H187)*L187+N(I187))*IFERROR(VLOOKUP(D187,Settings!$F$11:$G$16,2,FALSE),0)))</f>
        <v/>
      </c>
      <c r="O187" s="62">
        <f>IF(OR(E187="",F187=""),"",M187-N187)</f>
        <v/>
      </c>
      <c r="P187" s="61">
        <f>IF(N(L187)=0,0,O187/L187)</f>
        <v/>
      </c>
      <c r="Q187" s="44">
        <f>IF(OR(E187="",F187=""),0,MAX(0,MIN(F187,DATE(Settings!$C$6,2,1))-MAX(E187,Q$5)))</f>
        <v/>
      </c>
      <c r="R187" s="44">
        <f>IF(OR(E187="",F187=""),0,MAX(0,MIN(F187,DATE(Settings!$C$6,3,1))-MAX(E187,R$5)))</f>
        <v/>
      </c>
      <c r="S187" s="44">
        <f>IF(OR(E187="",F187=""),0,MAX(0,MIN(F187,DATE(Settings!$C$6,4,1))-MAX(E187,S$5)))</f>
        <v/>
      </c>
      <c r="T187" s="44">
        <f>IF(OR(E187="",F187=""),0,MAX(0,MIN(F187,DATE(Settings!$C$6,5,1))-MAX(E187,T$5)))</f>
        <v/>
      </c>
      <c r="U187" s="44">
        <f>IF(OR(E187="",F187=""),0,MAX(0,MIN(F187,DATE(Settings!$C$6,6,1))-MAX(E187,U$5)))</f>
        <v/>
      </c>
      <c r="V187" s="44">
        <f>IF(OR(E187="",F187=""),0,MAX(0,MIN(F187,DATE(Settings!$C$6,7,1))-MAX(E187,V$5)))</f>
        <v/>
      </c>
      <c r="W187" s="44">
        <f>IF(OR(E187="",F187=""),0,MAX(0,MIN(F187,DATE(Settings!$C$6,8,1))-MAX(E187,W$5)))</f>
        <v/>
      </c>
      <c r="X187" s="44">
        <f>IF(OR(E187="",F187=""),0,MAX(0,MIN(F187,DATE(Settings!$C$6,9,1))-MAX(E187,X$5)))</f>
        <v/>
      </c>
      <c r="Y187" s="44">
        <f>IF(OR(E187="",F187=""),0,MAX(0,MIN(F187,DATE(Settings!$C$6,10,1))-MAX(E187,Y$5)))</f>
        <v/>
      </c>
      <c r="Z187" s="44">
        <f>IF(OR(E187="",F187=""),0,MAX(0,MIN(F187,DATE(Settings!$C$6,11,1))-MAX(E187,Z$5)))</f>
        <v/>
      </c>
      <c r="AA187" s="44">
        <f>IF(OR(E187="",F187=""),0,MAX(0,MIN(F187,DATE(Settings!$C$6,12,1))-MAX(E187,AA$5)))</f>
        <v/>
      </c>
      <c r="AB187" s="44">
        <f>IF(OR(E187="",F187=""),0,MAX(0,MIN(F187,DATE(Settings!$C$6,13,1))-MAX(E187,AB$5)))</f>
        <v/>
      </c>
      <c r="AC187" s="63">
        <f>IF(N(L187)=0,0,M187/L187)</f>
        <v/>
      </c>
    </row>
    <row r="188" hidden="1">
      <c r="B188" s="14" t="n"/>
      <c r="C188" s="14" t="n"/>
      <c r="D188" s="14" t="n"/>
      <c r="E188" s="18" t="n"/>
      <c r="F188" s="18" t="n"/>
      <c r="G188" s="14" t="n"/>
      <c r="H188" s="60" t="n"/>
      <c r="I188" s="60" t="n"/>
      <c r="J188" s="60" t="n"/>
      <c r="K188" s="60" t="n"/>
      <c r="L188" s="33">
        <f>IF(OR(E188="",F188=""),"",MAX(0,F188-E188))</f>
        <v/>
      </c>
      <c r="M188" s="61">
        <f>IF(OR(E188="",F188=""),"",N(H188)*L188+N(I188)+N(J188))</f>
        <v/>
      </c>
      <c r="N188" s="61">
        <f>IF(OR(E188="",F188=""),"",IF(K188&lt;&gt;"",K188,(N(H188)*L188+N(I188))*IFERROR(VLOOKUP(D188,Settings!$F$11:$G$16,2,FALSE),0)))</f>
        <v/>
      </c>
      <c r="O188" s="62">
        <f>IF(OR(E188="",F188=""),"",M188-N188)</f>
        <v/>
      </c>
      <c r="P188" s="61">
        <f>IF(N(L188)=0,0,O188/L188)</f>
        <v/>
      </c>
      <c r="Q188" s="44">
        <f>IF(OR(E188="",F188=""),0,MAX(0,MIN(F188,DATE(Settings!$C$6,2,1))-MAX(E188,Q$5)))</f>
        <v/>
      </c>
      <c r="R188" s="44">
        <f>IF(OR(E188="",F188=""),0,MAX(0,MIN(F188,DATE(Settings!$C$6,3,1))-MAX(E188,R$5)))</f>
        <v/>
      </c>
      <c r="S188" s="44">
        <f>IF(OR(E188="",F188=""),0,MAX(0,MIN(F188,DATE(Settings!$C$6,4,1))-MAX(E188,S$5)))</f>
        <v/>
      </c>
      <c r="T188" s="44">
        <f>IF(OR(E188="",F188=""),0,MAX(0,MIN(F188,DATE(Settings!$C$6,5,1))-MAX(E188,T$5)))</f>
        <v/>
      </c>
      <c r="U188" s="44">
        <f>IF(OR(E188="",F188=""),0,MAX(0,MIN(F188,DATE(Settings!$C$6,6,1))-MAX(E188,U$5)))</f>
        <v/>
      </c>
      <c r="V188" s="44">
        <f>IF(OR(E188="",F188=""),0,MAX(0,MIN(F188,DATE(Settings!$C$6,7,1))-MAX(E188,V$5)))</f>
        <v/>
      </c>
      <c r="W188" s="44">
        <f>IF(OR(E188="",F188=""),0,MAX(0,MIN(F188,DATE(Settings!$C$6,8,1))-MAX(E188,W$5)))</f>
        <v/>
      </c>
      <c r="X188" s="44">
        <f>IF(OR(E188="",F188=""),0,MAX(0,MIN(F188,DATE(Settings!$C$6,9,1))-MAX(E188,X$5)))</f>
        <v/>
      </c>
      <c r="Y188" s="44">
        <f>IF(OR(E188="",F188=""),0,MAX(0,MIN(F188,DATE(Settings!$C$6,10,1))-MAX(E188,Y$5)))</f>
        <v/>
      </c>
      <c r="Z188" s="44">
        <f>IF(OR(E188="",F188=""),0,MAX(0,MIN(F188,DATE(Settings!$C$6,11,1))-MAX(E188,Z$5)))</f>
        <v/>
      </c>
      <c r="AA188" s="44">
        <f>IF(OR(E188="",F188=""),0,MAX(0,MIN(F188,DATE(Settings!$C$6,12,1))-MAX(E188,AA$5)))</f>
        <v/>
      </c>
      <c r="AB188" s="44">
        <f>IF(OR(E188="",F188=""),0,MAX(0,MIN(F188,DATE(Settings!$C$6,13,1))-MAX(E188,AB$5)))</f>
        <v/>
      </c>
      <c r="AC188" s="63">
        <f>IF(N(L188)=0,0,M188/L188)</f>
        <v/>
      </c>
    </row>
    <row r="189" hidden="1">
      <c r="B189" s="14" t="n"/>
      <c r="C189" s="14" t="n"/>
      <c r="D189" s="14" t="n"/>
      <c r="E189" s="18" t="n"/>
      <c r="F189" s="18" t="n"/>
      <c r="G189" s="14" t="n"/>
      <c r="H189" s="60" t="n"/>
      <c r="I189" s="60" t="n"/>
      <c r="J189" s="60" t="n"/>
      <c r="K189" s="60" t="n"/>
      <c r="L189" s="33">
        <f>IF(OR(E189="",F189=""),"",MAX(0,F189-E189))</f>
        <v/>
      </c>
      <c r="M189" s="61">
        <f>IF(OR(E189="",F189=""),"",N(H189)*L189+N(I189)+N(J189))</f>
        <v/>
      </c>
      <c r="N189" s="61">
        <f>IF(OR(E189="",F189=""),"",IF(K189&lt;&gt;"",K189,(N(H189)*L189+N(I189))*IFERROR(VLOOKUP(D189,Settings!$F$11:$G$16,2,FALSE),0)))</f>
        <v/>
      </c>
      <c r="O189" s="62">
        <f>IF(OR(E189="",F189=""),"",M189-N189)</f>
        <v/>
      </c>
      <c r="P189" s="61">
        <f>IF(N(L189)=0,0,O189/L189)</f>
        <v/>
      </c>
      <c r="Q189" s="44">
        <f>IF(OR(E189="",F189=""),0,MAX(0,MIN(F189,DATE(Settings!$C$6,2,1))-MAX(E189,Q$5)))</f>
        <v/>
      </c>
      <c r="R189" s="44">
        <f>IF(OR(E189="",F189=""),0,MAX(0,MIN(F189,DATE(Settings!$C$6,3,1))-MAX(E189,R$5)))</f>
        <v/>
      </c>
      <c r="S189" s="44">
        <f>IF(OR(E189="",F189=""),0,MAX(0,MIN(F189,DATE(Settings!$C$6,4,1))-MAX(E189,S$5)))</f>
        <v/>
      </c>
      <c r="T189" s="44">
        <f>IF(OR(E189="",F189=""),0,MAX(0,MIN(F189,DATE(Settings!$C$6,5,1))-MAX(E189,T$5)))</f>
        <v/>
      </c>
      <c r="U189" s="44">
        <f>IF(OR(E189="",F189=""),0,MAX(0,MIN(F189,DATE(Settings!$C$6,6,1))-MAX(E189,U$5)))</f>
        <v/>
      </c>
      <c r="V189" s="44">
        <f>IF(OR(E189="",F189=""),0,MAX(0,MIN(F189,DATE(Settings!$C$6,7,1))-MAX(E189,V$5)))</f>
        <v/>
      </c>
      <c r="W189" s="44">
        <f>IF(OR(E189="",F189=""),0,MAX(0,MIN(F189,DATE(Settings!$C$6,8,1))-MAX(E189,W$5)))</f>
        <v/>
      </c>
      <c r="X189" s="44">
        <f>IF(OR(E189="",F189=""),0,MAX(0,MIN(F189,DATE(Settings!$C$6,9,1))-MAX(E189,X$5)))</f>
        <v/>
      </c>
      <c r="Y189" s="44">
        <f>IF(OR(E189="",F189=""),0,MAX(0,MIN(F189,DATE(Settings!$C$6,10,1))-MAX(E189,Y$5)))</f>
        <v/>
      </c>
      <c r="Z189" s="44">
        <f>IF(OR(E189="",F189=""),0,MAX(0,MIN(F189,DATE(Settings!$C$6,11,1))-MAX(E189,Z$5)))</f>
        <v/>
      </c>
      <c r="AA189" s="44">
        <f>IF(OR(E189="",F189=""),0,MAX(0,MIN(F189,DATE(Settings!$C$6,12,1))-MAX(E189,AA$5)))</f>
        <v/>
      </c>
      <c r="AB189" s="44">
        <f>IF(OR(E189="",F189=""),0,MAX(0,MIN(F189,DATE(Settings!$C$6,13,1))-MAX(E189,AB$5)))</f>
        <v/>
      </c>
      <c r="AC189" s="63">
        <f>IF(N(L189)=0,0,M189/L189)</f>
        <v/>
      </c>
    </row>
    <row r="190" hidden="1">
      <c r="B190" s="14" t="n"/>
      <c r="C190" s="14" t="n"/>
      <c r="D190" s="14" t="n"/>
      <c r="E190" s="18" t="n"/>
      <c r="F190" s="18" t="n"/>
      <c r="G190" s="14" t="n"/>
      <c r="H190" s="60" t="n"/>
      <c r="I190" s="60" t="n"/>
      <c r="J190" s="60" t="n"/>
      <c r="K190" s="60" t="n"/>
      <c r="L190" s="33">
        <f>IF(OR(E190="",F190=""),"",MAX(0,F190-E190))</f>
        <v/>
      </c>
      <c r="M190" s="61">
        <f>IF(OR(E190="",F190=""),"",N(H190)*L190+N(I190)+N(J190))</f>
        <v/>
      </c>
      <c r="N190" s="61">
        <f>IF(OR(E190="",F190=""),"",IF(K190&lt;&gt;"",K190,(N(H190)*L190+N(I190))*IFERROR(VLOOKUP(D190,Settings!$F$11:$G$16,2,FALSE),0)))</f>
        <v/>
      </c>
      <c r="O190" s="62">
        <f>IF(OR(E190="",F190=""),"",M190-N190)</f>
        <v/>
      </c>
      <c r="P190" s="61">
        <f>IF(N(L190)=0,0,O190/L190)</f>
        <v/>
      </c>
      <c r="Q190" s="44">
        <f>IF(OR(E190="",F190=""),0,MAX(0,MIN(F190,DATE(Settings!$C$6,2,1))-MAX(E190,Q$5)))</f>
        <v/>
      </c>
      <c r="R190" s="44">
        <f>IF(OR(E190="",F190=""),0,MAX(0,MIN(F190,DATE(Settings!$C$6,3,1))-MAX(E190,R$5)))</f>
        <v/>
      </c>
      <c r="S190" s="44">
        <f>IF(OR(E190="",F190=""),0,MAX(0,MIN(F190,DATE(Settings!$C$6,4,1))-MAX(E190,S$5)))</f>
        <v/>
      </c>
      <c r="T190" s="44">
        <f>IF(OR(E190="",F190=""),0,MAX(0,MIN(F190,DATE(Settings!$C$6,5,1))-MAX(E190,T$5)))</f>
        <v/>
      </c>
      <c r="U190" s="44">
        <f>IF(OR(E190="",F190=""),0,MAX(0,MIN(F190,DATE(Settings!$C$6,6,1))-MAX(E190,U$5)))</f>
        <v/>
      </c>
      <c r="V190" s="44">
        <f>IF(OR(E190="",F190=""),0,MAX(0,MIN(F190,DATE(Settings!$C$6,7,1))-MAX(E190,V$5)))</f>
        <v/>
      </c>
      <c r="W190" s="44">
        <f>IF(OR(E190="",F190=""),0,MAX(0,MIN(F190,DATE(Settings!$C$6,8,1))-MAX(E190,W$5)))</f>
        <v/>
      </c>
      <c r="X190" s="44">
        <f>IF(OR(E190="",F190=""),0,MAX(0,MIN(F190,DATE(Settings!$C$6,9,1))-MAX(E190,X$5)))</f>
        <v/>
      </c>
      <c r="Y190" s="44">
        <f>IF(OR(E190="",F190=""),0,MAX(0,MIN(F190,DATE(Settings!$C$6,10,1))-MAX(E190,Y$5)))</f>
        <v/>
      </c>
      <c r="Z190" s="44">
        <f>IF(OR(E190="",F190=""),0,MAX(0,MIN(F190,DATE(Settings!$C$6,11,1))-MAX(E190,Z$5)))</f>
        <v/>
      </c>
      <c r="AA190" s="44">
        <f>IF(OR(E190="",F190=""),0,MAX(0,MIN(F190,DATE(Settings!$C$6,12,1))-MAX(E190,AA$5)))</f>
        <v/>
      </c>
      <c r="AB190" s="44">
        <f>IF(OR(E190="",F190=""),0,MAX(0,MIN(F190,DATE(Settings!$C$6,13,1))-MAX(E190,AB$5)))</f>
        <v/>
      </c>
      <c r="AC190" s="63">
        <f>IF(N(L190)=0,0,M190/L190)</f>
        <v/>
      </c>
    </row>
    <row r="191" hidden="1">
      <c r="B191" s="14" t="n"/>
      <c r="C191" s="14" t="n"/>
      <c r="D191" s="14" t="n"/>
      <c r="E191" s="18" t="n"/>
      <c r="F191" s="18" t="n"/>
      <c r="G191" s="14" t="n"/>
      <c r="H191" s="60" t="n"/>
      <c r="I191" s="60" t="n"/>
      <c r="J191" s="60" t="n"/>
      <c r="K191" s="60" t="n"/>
      <c r="L191" s="33">
        <f>IF(OR(E191="",F191=""),"",MAX(0,F191-E191))</f>
        <v/>
      </c>
      <c r="M191" s="61">
        <f>IF(OR(E191="",F191=""),"",N(H191)*L191+N(I191)+N(J191))</f>
        <v/>
      </c>
      <c r="N191" s="61">
        <f>IF(OR(E191="",F191=""),"",IF(K191&lt;&gt;"",K191,(N(H191)*L191+N(I191))*IFERROR(VLOOKUP(D191,Settings!$F$11:$G$16,2,FALSE),0)))</f>
        <v/>
      </c>
      <c r="O191" s="62">
        <f>IF(OR(E191="",F191=""),"",M191-N191)</f>
        <v/>
      </c>
      <c r="P191" s="61">
        <f>IF(N(L191)=0,0,O191/L191)</f>
        <v/>
      </c>
      <c r="Q191" s="44">
        <f>IF(OR(E191="",F191=""),0,MAX(0,MIN(F191,DATE(Settings!$C$6,2,1))-MAX(E191,Q$5)))</f>
        <v/>
      </c>
      <c r="R191" s="44">
        <f>IF(OR(E191="",F191=""),0,MAX(0,MIN(F191,DATE(Settings!$C$6,3,1))-MAX(E191,R$5)))</f>
        <v/>
      </c>
      <c r="S191" s="44">
        <f>IF(OR(E191="",F191=""),0,MAX(0,MIN(F191,DATE(Settings!$C$6,4,1))-MAX(E191,S$5)))</f>
        <v/>
      </c>
      <c r="T191" s="44">
        <f>IF(OR(E191="",F191=""),0,MAX(0,MIN(F191,DATE(Settings!$C$6,5,1))-MAX(E191,T$5)))</f>
        <v/>
      </c>
      <c r="U191" s="44">
        <f>IF(OR(E191="",F191=""),0,MAX(0,MIN(F191,DATE(Settings!$C$6,6,1))-MAX(E191,U$5)))</f>
        <v/>
      </c>
      <c r="V191" s="44">
        <f>IF(OR(E191="",F191=""),0,MAX(0,MIN(F191,DATE(Settings!$C$6,7,1))-MAX(E191,V$5)))</f>
        <v/>
      </c>
      <c r="W191" s="44">
        <f>IF(OR(E191="",F191=""),0,MAX(0,MIN(F191,DATE(Settings!$C$6,8,1))-MAX(E191,W$5)))</f>
        <v/>
      </c>
      <c r="X191" s="44">
        <f>IF(OR(E191="",F191=""),0,MAX(0,MIN(F191,DATE(Settings!$C$6,9,1))-MAX(E191,X$5)))</f>
        <v/>
      </c>
      <c r="Y191" s="44">
        <f>IF(OR(E191="",F191=""),0,MAX(0,MIN(F191,DATE(Settings!$C$6,10,1))-MAX(E191,Y$5)))</f>
        <v/>
      </c>
      <c r="Z191" s="44">
        <f>IF(OR(E191="",F191=""),0,MAX(0,MIN(F191,DATE(Settings!$C$6,11,1))-MAX(E191,Z$5)))</f>
        <v/>
      </c>
      <c r="AA191" s="44">
        <f>IF(OR(E191="",F191=""),0,MAX(0,MIN(F191,DATE(Settings!$C$6,12,1))-MAX(E191,AA$5)))</f>
        <v/>
      </c>
      <c r="AB191" s="44">
        <f>IF(OR(E191="",F191=""),0,MAX(0,MIN(F191,DATE(Settings!$C$6,13,1))-MAX(E191,AB$5)))</f>
        <v/>
      </c>
      <c r="AC191" s="63">
        <f>IF(N(L191)=0,0,M191/L191)</f>
        <v/>
      </c>
    </row>
    <row r="192" hidden="1">
      <c r="B192" s="14" t="n"/>
      <c r="C192" s="14" t="n"/>
      <c r="D192" s="14" t="n"/>
      <c r="E192" s="18" t="n"/>
      <c r="F192" s="18" t="n"/>
      <c r="G192" s="14" t="n"/>
      <c r="H192" s="60" t="n"/>
      <c r="I192" s="60" t="n"/>
      <c r="J192" s="60" t="n"/>
      <c r="K192" s="60" t="n"/>
      <c r="L192" s="33">
        <f>IF(OR(E192="",F192=""),"",MAX(0,F192-E192))</f>
        <v/>
      </c>
      <c r="M192" s="61">
        <f>IF(OR(E192="",F192=""),"",N(H192)*L192+N(I192)+N(J192))</f>
        <v/>
      </c>
      <c r="N192" s="61">
        <f>IF(OR(E192="",F192=""),"",IF(K192&lt;&gt;"",K192,(N(H192)*L192+N(I192))*IFERROR(VLOOKUP(D192,Settings!$F$11:$G$16,2,FALSE),0)))</f>
        <v/>
      </c>
      <c r="O192" s="62">
        <f>IF(OR(E192="",F192=""),"",M192-N192)</f>
        <v/>
      </c>
      <c r="P192" s="61">
        <f>IF(N(L192)=0,0,O192/L192)</f>
        <v/>
      </c>
      <c r="Q192" s="44">
        <f>IF(OR(E192="",F192=""),0,MAX(0,MIN(F192,DATE(Settings!$C$6,2,1))-MAX(E192,Q$5)))</f>
        <v/>
      </c>
      <c r="R192" s="44">
        <f>IF(OR(E192="",F192=""),0,MAX(0,MIN(F192,DATE(Settings!$C$6,3,1))-MAX(E192,R$5)))</f>
        <v/>
      </c>
      <c r="S192" s="44">
        <f>IF(OR(E192="",F192=""),0,MAX(0,MIN(F192,DATE(Settings!$C$6,4,1))-MAX(E192,S$5)))</f>
        <v/>
      </c>
      <c r="T192" s="44">
        <f>IF(OR(E192="",F192=""),0,MAX(0,MIN(F192,DATE(Settings!$C$6,5,1))-MAX(E192,T$5)))</f>
        <v/>
      </c>
      <c r="U192" s="44">
        <f>IF(OR(E192="",F192=""),0,MAX(0,MIN(F192,DATE(Settings!$C$6,6,1))-MAX(E192,U$5)))</f>
        <v/>
      </c>
      <c r="V192" s="44">
        <f>IF(OR(E192="",F192=""),0,MAX(0,MIN(F192,DATE(Settings!$C$6,7,1))-MAX(E192,V$5)))</f>
        <v/>
      </c>
      <c r="W192" s="44">
        <f>IF(OR(E192="",F192=""),0,MAX(0,MIN(F192,DATE(Settings!$C$6,8,1))-MAX(E192,W$5)))</f>
        <v/>
      </c>
      <c r="X192" s="44">
        <f>IF(OR(E192="",F192=""),0,MAX(0,MIN(F192,DATE(Settings!$C$6,9,1))-MAX(E192,X$5)))</f>
        <v/>
      </c>
      <c r="Y192" s="44">
        <f>IF(OR(E192="",F192=""),0,MAX(0,MIN(F192,DATE(Settings!$C$6,10,1))-MAX(E192,Y$5)))</f>
        <v/>
      </c>
      <c r="Z192" s="44">
        <f>IF(OR(E192="",F192=""),0,MAX(0,MIN(F192,DATE(Settings!$C$6,11,1))-MAX(E192,Z$5)))</f>
        <v/>
      </c>
      <c r="AA192" s="44">
        <f>IF(OR(E192="",F192=""),0,MAX(0,MIN(F192,DATE(Settings!$C$6,12,1))-MAX(E192,AA$5)))</f>
        <v/>
      </c>
      <c r="AB192" s="44">
        <f>IF(OR(E192="",F192=""),0,MAX(0,MIN(F192,DATE(Settings!$C$6,13,1))-MAX(E192,AB$5)))</f>
        <v/>
      </c>
      <c r="AC192" s="63">
        <f>IF(N(L192)=0,0,M192/L192)</f>
        <v/>
      </c>
    </row>
    <row r="193" hidden="1">
      <c r="B193" s="14" t="n"/>
      <c r="C193" s="14" t="n"/>
      <c r="D193" s="14" t="n"/>
      <c r="E193" s="18" t="n"/>
      <c r="F193" s="18" t="n"/>
      <c r="G193" s="14" t="n"/>
      <c r="H193" s="60" t="n"/>
      <c r="I193" s="60" t="n"/>
      <c r="J193" s="60" t="n"/>
      <c r="K193" s="60" t="n"/>
      <c r="L193" s="33">
        <f>IF(OR(E193="",F193=""),"",MAX(0,F193-E193))</f>
        <v/>
      </c>
      <c r="M193" s="61">
        <f>IF(OR(E193="",F193=""),"",N(H193)*L193+N(I193)+N(J193))</f>
        <v/>
      </c>
      <c r="N193" s="61">
        <f>IF(OR(E193="",F193=""),"",IF(K193&lt;&gt;"",K193,(N(H193)*L193+N(I193))*IFERROR(VLOOKUP(D193,Settings!$F$11:$G$16,2,FALSE),0)))</f>
        <v/>
      </c>
      <c r="O193" s="62">
        <f>IF(OR(E193="",F193=""),"",M193-N193)</f>
        <v/>
      </c>
      <c r="P193" s="61">
        <f>IF(N(L193)=0,0,O193/L193)</f>
        <v/>
      </c>
      <c r="Q193" s="44">
        <f>IF(OR(E193="",F193=""),0,MAX(0,MIN(F193,DATE(Settings!$C$6,2,1))-MAX(E193,Q$5)))</f>
        <v/>
      </c>
      <c r="R193" s="44">
        <f>IF(OR(E193="",F193=""),0,MAX(0,MIN(F193,DATE(Settings!$C$6,3,1))-MAX(E193,R$5)))</f>
        <v/>
      </c>
      <c r="S193" s="44">
        <f>IF(OR(E193="",F193=""),0,MAX(0,MIN(F193,DATE(Settings!$C$6,4,1))-MAX(E193,S$5)))</f>
        <v/>
      </c>
      <c r="T193" s="44">
        <f>IF(OR(E193="",F193=""),0,MAX(0,MIN(F193,DATE(Settings!$C$6,5,1))-MAX(E193,T$5)))</f>
        <v/>
      </c>
      <c r="U193" s="44">
        <f>IF(OR(E193="",F193=""),0,MAX(0,MIN(F193,DATE(Settings!$C$6,6,1))-MAX(E193,U$5)))</f>
        <v/>
      </c>
      <c r="V193" s="44">
        <f>IF(OR(E193="",F193=""),0,MAX(0,MIN(F193,DATE(Settings!$C$6,7,1))-MAX(E193,V$5)))</f>
        <v/>
      </c>
      <c r="W193" s="44">
        <f>IF(OR(E193="",F193=""),0,MAX(0,MIN(F193,DATE(Settings!$C$6,8,1))-MAX(E193,W$5)))</f>
        <v/>
      </c>
      <c r="X193" s="44">
        <f>IF(OR(E193="",F193=""),0,MAX(0,MIN(F193,DATE(Settings!$C$6,9,1))-MAX(E193,X$5)))</f>
        <v/>
      </c>
      <c r="Y193" s="44">
        <f>IF(OR(E193="",F193=""),0,MAX(0,MIN(F193,DATE(Settings!$C$6,10,1))-MAX(E193,Y$5)))</f>
        <v/>
      </c>
      <c r="Z193" s="44">
        <f>IF(OR(E193="",F193=""),0,MAX(0,MIN(F193,DATE(Settings!$C$6,11,1))-MAX(E193,Z$5)))</f>
        <v/>
      </c>
      <c r="AA193" s="44">
        <f>IF(OR(E193="",F193=""),0,MAX(0,MIN(F193,DATE(Settings!$C$6,12,1))-MAX(E193,AA$5)))</f>
        <v/>
      </c>
      <c r="AB193" s="44">
        <f>IF(OR(E193="",F193=""),0,MAX(0,MIN(F193,DATE(Settings!$C$6,13,1))-MAX(E193,AB$5)))</f>
        <v/>
      </c>
      <c r="AC193" s="63">
        <f>IF(N(L193)=0,0,M193/L193)</f>
        <v/>
      </c>
    </row>
    <row r="194" hidden="1">
      <c r="B194" s="14" t="n"/>
      <c r="C194" s="14" t="n"/>
      <c r="D194" s="14" t="n"/>
      <c r="E194" s="18" t="n"/>
      <c r="F194" s="18" t="n"/>
      <c r="G194" s="14" t="n"/>
      <c r="H194" s="60" t="n"/>
      <c r="I194" s="60" t="n"/>
      <c r="J194" s="60" t="n"/>
      <c r="K194" s="60" t="n"/>
      <c r="L194" s="33">
        <f>IF(OR(E194="",F194=""),"",MAX(0,F194-E194))</f>
        <v/>
      </c>
      <c r="M194" s="61">
        <f>IF(OR(E194="",F194=""),"",N(H194)*L194+N(I194)+N(J194))</f>
        <v/>
      </c>
      <c r="N194" s="61">
        <f>IF(OR(E194="",F194=""),"",IF(K194&lt;&gt;"",K194,(N(H194)*L194+N(I194))*IFERROR(VLOOKUP(D194,Settings!$F$11:$G$16,2,FALSE),0)))</f>
        <v/>
      </c>
      <c r="O194" s="62">
        <f>IF(OR(E194="",F194=""),"",M194-N194)</f>
        <v/>
      </c>
      <c r="P194" s="61">
        <f>IF(N(L194)=0,0,O194/L194)</f>
        <v/>
      </c>
      <c r="Q194" s="44">
        <f>IF(OR(E194="",F194=""),0,MAX(0,MIN(F194,DATE(Settings!$C$6,2,1))-MAX(E194,Q$5)))</f>
        <v/>
      </c>
      <c r="R194" s="44">
        <f>IF(OR(E194="",F194=""),0,MAX(0,MIN(F194,DATE(Settings!$C$6,3,1))-MAX(E194,R$5)))</f>
        <v/>
      </c>
      <c r="S194" s="44">
        <f>IF(OR(E194="",F194=""),0,MAX(0,MIN(F194,DATE(Settings!$C$6,4,1))-MAX(E194,S$5)))</f>
        <v/>
      </c>
      <c r="T194" s="44">
        <f>IF(OR(E194="",F194=""),0,MAX(0,MIN(F194,DATE(Settings!$C$6,5,1))-MAX(E194,T$5)))</f>
        <v/>
      </c>
      <c r="U194" s="44">
        <f>IF(OR(E194="",F194=""),0,MAX(0,MIN(F194,DATE(Settings!$C$6,6,1))-MAX(E194,U$5)))</f>
        <v/>
      </c>
      <c r="V194" s="44">
        <f>IF(OR(E194="",F194=""),0,MAX(0,MIN(F194,DATE(Settings!$C$6,7,1))-MAX(E194,V$5)))</f>
        <v/>
      </c>
      <c r="W194" s="44">
        <f>IF(OR(E194="",F194=""),0,MAX(0,MIN(F194,DATE(Settings!$C$6,8,1))-MAX(E194,W$5)))</f>
        <v/>
      </c>
      <c r="X194" s="44">
        <f>IF(OR(E194="",F194=""),0,MAX(0,MIN(F194,DATE(Settings!$C$6,9,1))-MAX(E194,X$5)))</f>
        <v/>
      </c>
      <c r="Y194" s="44">
        <f>IF(OR(E194="",F194=""),0,MAX(0,MIN(F194,DATE(Settings!$C$6,10,1))-MAX(E194,Y$5)))</f>
        <v/>
      </c>
      <c r="Z194" s="44">
        <f>IF(OR(E194="",F194=""),0,MAX(0,MIN(F194,DATE(Settings!$C$6,11,1))-MAX(E194,Z$5)))</f>
        <v/>
      </c>
      <c r="AA194" s="44">
        <f>IF(OR(E194="",F194=""),0,MAX(0,MIN(F194,DATE(Settings!$C$6,12,1))-MAX(E194,AA$5)))</f>
        <v/>
      </c>
      <c r="AB194" s="44">
        <f>IF(OR(E194="",F194=""),0,MAX(0,MIN(F194,DATE(Settings!$C$6,13,1))-MAX(E194,AB$5)))</f>
        <v/>
      </c>
      <c r="AC194" s="63">
        <f>IF(N(L194)=0,0,M194/L194)</f>
        <v/>
      </c>
    </row>
    <row r="195" hidden="1">
      <c r="B195" s="14" t="n"/>
      <c r="C195" s="14" t="n"/>
      <c r="D195" s="14" t="n"/>
      <c r="E195" s="18" t="n"/>
      <c r="F195" s="18" t="n"/>
      <c r="G195" s="14" t="n"/>
      <c r="H195" s="60" t="n"/>
      <c r="I195" s="60" t="n"/>
      <c r="J195" s="60" t="n"/>
      <c r="K195" s="60" t="n"/>
      <c r="L195" s="33">
        <f>IF(OR(E195="",F195=""),"",MAX(0,F195-E195))</f>
        <v/>
      </c>
      <c r="M195" s="61">
        <f>IF(OR(E195="",F195=""),"",N(H195)*L195+N(I195)+N(J195))</f>
        <v/>
      </c>
      <c r="N195" s="61">
        <f>IF(OR(E195="",F195=""),"",IF(K195&lt;&gt;"",K195,(N(H195)*L195+N(I195))*IFERROR(VLOOKUP(D195,Settings!$F$11:$G$16,2,FALSE),0)))</f>
        <v/>
      </c>
      <c r="O195" s="62">
        <f>IF(OR(E195="",F195=""),"",M195-N195)</f>
        <v/>
      </c>
      <c r="P195" s="61">
        <f>IF(N(L195)=0,0,O195/L195)</f>
        <v/>
      </c>
      <c r="Q195" s="44">
        <f>IF(OR(E195="",F195=""),0,MAX(0,MIN(F195,DATE(Settings!$C$6,2,1))-MAX(E195,Q$5)))</f>
        <v/>
      </c>
      <c r="R195" s="44">
        <f>IF(OR(E195="",F195=""),0,MAX(0,MIN(F195,DATE(Settings!$C$6,3,1))-MAX(E195,R$5)))</f>
        <v/>
      </c>
      <c r="S195" s="44">
        <f>IF(OR(E195="",F195=""),0,MAX(0,MIN(F195,DATE(Settings!$C$6,4,1))-MAX(E195,S$5)))</f>
        <v/>
      </c>
      <c r="T195" s="44">
        <f>IF(OR(E195="",F195=""),0,MAX(0,MIN(F195,DATE(Settings!$C$6,5,1))-MAX(E195,T$5)))</f>
        <v/>
      </c>
      <c r="U195" s="44">
        <f>IF(OR(E195="",F195=""),0,MAX(0,MIN(F195,DATE(Settings!$C$6,6,1))-MAX(E195,U$5)))</f>
        <v/>
      </c>
      <c r="V195" s="44">
        <f>IF(OR(E195="",F195=""),0,MAX(0,MIN(F195,DATE(Settings!$C$6,7,1))-MAX(E195,V$5)))</f>
        <v/>
      </c>
      <c r="W195" s="44">
        <f>IF(OR(E195="",F195=""),0,MAX(0,MIN(F195,DATE(Settings!$C$6,8,1))-MAX(E195,W$5)))</f>
        <v/>
      </c>
      <c r="X195" s="44">
        <f>IF(OR(E195="",F195=""),0,MAX(0,MIN(F195,DATE(Settings!$C$6,9,1))-MAX(E195,X$5)))</f>
        <v/>
      </c>
      <c r="Y195" s="44">
        <f>IF(OR(E195="",F195=""),0,MAX(0,MIN(F195,DATE(Settings!$C$6,10,1))-MAX(E195,Y$5)))</f>
        <v/>
      </c>
      <c r="Z195" s="44">
        <f>IF(OR(E195="",F195=""),0,MAX(0,MIN(F195,DATE(Settings!$C$6,11,1))-MAX(E195,Z$5)))</f>
        <v/>
      </c>
      <c r="AA195" s="44">
        <f>IF(OR(E195="",F195=""),0,MAX(0,MIN(F195,DATE(Settings!$C$6,12,1))-MAX(E195,AA$5)))</f>
        <v/>
      </c>
      <c r="AB195" s="44">
        <f>IF(OR(E195="",F195=""),0,MAX(0,MIN(F195,DATE(Settings!$C$6,13,1))-MAX(E195,AB$5)))</f>
        <v/>
      </c>
      <c r="AC195" s="63">
        <f>IF(N(L195)=0,0,M195/L195)</f>
        <v/>
      </c>
    </row>
    <row r="196" hidden="1">
      <c r="B196" s="14" t="n"/>
      <c r="C196" s="14" t="n"/>
      <c r="D196" s="14" t="n"/>
      <c r="E196" s="18" t="n"/>
      <c r="F196" s="18" t="n"/>
      <c r="G196" s="14" t="n"/>
      <c r="H196" s="60" t="n"/>
      <c r="I196" s="60" t="n"/>
      <c r="J196" s="60" t="n"/>
      <c r="K196" s="60" t="n"/>
      <c r="L196" s="33">
        <f>IF(OR(E196="",F196=""),"",MAX(0,F196-E196))</f>
        <v/>
      </c>
      <c r="M196" s="61">
        <f>IF(OR(E196="",F196=""),"",N(H196)*L196+N(I196)+N(J196))</f>
        <v/>
      </c>
      <c r="N196" s="61">
        <f>IF(OR(E196="",F196=""),"",IF(K196&lt;&gt;"",K196,(N(H196)*L196+N(I196))*IFERROR(VLOOKUP(D196,Settings!$F$11:$G$16,2,FALSE),0)))</f>
        <v/>
      </c>
      <c r="O196" s="62">
        <f>IF(OR(E196="",F196=""),"",M196-N196)</f>
        <v/>
      </c>
      <c r="P196" s="61">
        <f>IF(N(L196)=0,0,O196/L196)</f>
        <v/>
      </c>
      <c r="Q196" s="44">
        <f>IF(OR(E196="",F196=""),0,MAX(0,MIN(F196,DATE(Settings!$C$6,2,1))-MAX(E196,Q$5)))</f>
        <v/>
      </c>
      <c r="R196" s="44">
        <f>IF(OR(E196="",F196=""),0,MAX(0,MIN(F196,DATE(Settings!$C$6,3,1))-MAX(E196,R$5)))</f>
        <v/>
      </c>
      <c r="S196" s="44">
        <f>IF(OR(E196="",F196=""),0,MAX(0,MIN(F196,DATE(Settings!$C$6,4,1))-MAX(E196,S$5)))</f>
        <v/>
      </c>
      <c r="T196" s="44">
        <f>IF(OR(E196="",F196=""),0,MAX(0,MIN(F196,DATE(Settings!$C$6,5,1))-MAX(E196,T$5)))</f>
        <v/>
      </c>
      <c r="U196" s="44">
        <f>IF(OR(E196="",F196=""),0,MAX(0,MIN(F196,DATE(Settings!$C$6,6,1))-MAX(E196,U$5)))</f>
        <v/>
      </c>
      <c r="V196" s="44">
        <f>IF(OR(E196="",F196=""),0,MAX(0,MIN(F196,DATE(Settings!$C$6,7,1))-MAX(E196,V$5)))</f>
        <v/>
      </c>
      <c r="W196" s="44">
        <f>IF(OR(E196="",F196=""),0,MAX(0,MIN(F196,DATE(Settings!$C$6,8,1))-MAX(E196,W$5)))</f>
        <v/>
      </c>
      <c r="X196" s="44">
        <f>IF(OR(E196="",F196=""),0,MAX(0,MIN(F196,DATE(Settings!$C$6,9,1))-MAX(E196,X$5)))</f>
        <v/>
      </c>
      <c r="Y196" s="44">
        <f>IF(OR(E196="",F196=""),0,MAX(0,MIN(F196,DATE(Settings!$C$6,10,1))-MAX(E196,Y$5)))</f>
        <v/>
      </c>
      <c r="Z196" s="44">
        <f>IF(OR(E196="",F196=""),0,MAX(0,MIN(F196,DATE(Settings!$C$6,11,1))-MAX(E196,Z$5)))</f>
        <v/>
      </c>
      <c r="AA196" s="44">
        <f>IF(OR(E196="",F196=""),0,MAX(0,MIN(F196,DATE(Settings!$C$6,12,1))-MAX(E196,AA$5)))</f>
        <v/>
      </c>
      <c r="AB196" s="44">
        <f>IF(OR(E196="",F196=""),0,MAX(0,MIN(F196,DATE(Settings!$C$6,13,1))-MAX(E196,AB$5)))</f>
        <v/>
      </c>
      <c r="AC196" s="63">
        <f>IF(N(L196)=0,0,M196/L196)</f>
        <v/>
      </c>
    </row>
    <row r="197" hidden="1">
      <c r="B197" s="14" t="n"/>
      <c r="C197" s="14" t="n"/>
      <c r="D197" s="14" t="n"/>
      <c r="E197" s="18" t="n"/>
      <c r="F197" s="18" t="n"/>
      <c r="G197" s="14" t="n"/>
      <c r="H197" s="60" t="n"/>
      <c r="I197" s="60" t="n"/>
      <c r="J197" s="60" t="n"/>
      <c r="K197" s="60" t="n"/>
      <c r="L197" s="33">
        <f>IF(OR(E197="",F197=""),"",MAX(0,F197-E197))</f>
        <v/>
      </c>
      <c r="M197" s="61">
        <f>IF(OR(E197="",F197=""),"",N(H197)*L197+N(I197)+N(J197))</f>
        <v/>
      </c>
      <c r="N197" s="61">
        <f>IF(OR(E197="",F197=""),"",IF(K197&lt;&gt;"",K197,(N(H197)*L197+N(I197))*IFERROR(VLOOKUP(D197,Settings!$F$11:$G$16,2,FALSE),0)))</f>
        <v/>
      </c>
      <c r="O197" s="62">
        <f>IF(OR(E197="",F197=""),"",M197-N197)</f>
        <v/>
      </c>
      <c r="P197" s="61">
        <f>IF(N(L197)=0,0,O197/L197)</f>
        <v/>
      </c>
      <c r="Q197" s="44">
        <f>IF(OR(E197="",F197=""),0,MAX(0,MIN(F197,DATE(Settings!$C$6,2,1))-MAX(E197,Q$5)))</f>
        <v/>
      </c>
      <c r="R197" s="44">
        <f>IF(OR(E197="",F197=""),0,MAX(0,MIN(F197,DATE(Settings!$C$6,3,1))-MAX(E197,R$5)))</f>
        <v/>
      </c>
      <c r="S197" s="44">
        <f>IF(OR(E197="",F197=""),0,MAX(0,MIN(F197,DATE(Settings!$C$6,4,1))-MAX(E197,S$5)))</f>
        <v/>
      </c>
      <c r="T197" s="44">
        <f>IF(OR(E197="",F197=""),0,MAX(0,MIN(F197,DATE(Settings!$C$6,5,1))-MAX(E197,T$5)))</f>
        <v/>
      </c>
      <c r="U197" s="44">
        <f>IF(OR(E197="",F197=""),0,MAX(0,MIN(F197,DATE(Settings!$C$6,6,1))-MAX(E197,U$5)))</f>
        <v/>
      </c>
      <c r="V197" s="44">
        <f>IF(OR(E197="",F197=""),0,MAX(0,MIN(F197,DATE(Settings!$C$6,7,1))-MAX(E197,V$5)))</f>
        <v/>
      </c>
      <c r="W197" s="44">
        <f>IF(OR(E197="",F197=""),0,MAX(0,MIN(F197,DATE(Settings!$C$6,8,1))-MAX(E197,W$5)))</f>
        <v/>
      </c>
      <c r="X197" s="44">
        <f>IF(OR(E197="",F197=""),0,MAX(0,MIN(F197,DATE(Settings!$C$6,9,1))-MAX(E197,X$5)))</f>
        <v/>
      </c>
      <c r="Y197" s="44">
        <f>IF(OR(E197="",F197=""),0,MAX(0,MIN(F197,DATE(Settings!$C$6,10,1))-MAX(E197,Y$5)))</f>
        <v/>
      </c>
      <c r="Z197" s="44">
        <f>IF(OR(E197="",F197=""),0,MAX(0,MIN(F197,DATE(Settings!$C$6,11,1))-MAX(E197,Z$5)))</f>
        <v/>
      </c>
      <c r="AA197" s="44">
        <f>IF(OR(E197="",F197=""),0,MAX(0,MIN(F197,DATE(Settings!$C$6,12,1))-MAX(E197,AA$5)))</f>
        <v/>
      </c>
      <c r="AB197" s="44">
        <f>IF(OR(E197="",F197=""),0,MAX(0,MIN(F197,DATE(Settings!$C$6,13,1))-MAX(E197,AB$5)))</f>
        <v/>
      </c>
      <c r="AC197" s="63">
        <f>IF(N(L197)=0,0,M197/L197)</f>
        <v/>
      </c>
    </row>
    <row r="198" hidden="1">
      <c r="B198" s="14" t="n"/>
      <c r="C198" s="14" t="n"/>
      <c r="D198" s="14" t="n"/>
      <c r="E198" s="18" t="n"/>
      <c r="F198" s="18" t="n"/>
      <c r="G198" s="14" t="n"/>
      <c r="H198" s="60" t="n"/>
      <c r="I198" s="60" t="n"/>
      <c r="J198" s="60" t="n"/>
      <c r="K198" s="60" t="n"/>
      <c r="L198" s="33">
        <f>IF(OR(E198="",F198=""),"",MAX(0,F198-E198))</f>
        <v/>
      </c>
      <c r="M198" s="61">
        <f>IF(OR(E198="",F198=""),"",N(H198)*L198+N(I198)+N(J198))</f>
        <v/>
      </c>
      <c r="N198" s="61">
        <f>IF(OR(E198="",F198=""),"",IF(K198&lt;&gt;"",K198,(N(H198)*L198+N(I198))*IFERROR(VLOOKUP(D198,Settings!$F$11:$G$16,2,FALSE),0)))</f>
        <v/>
      </c>
      <c r="O198" s="62">
        <f>IF(OR(E198="",F198=""),"",M198-N198)</f>
        <v/>
      </c>
      <c r="P198" s="61">
        <f>IF(N(L198)=0,0,O198/L198)</f>
        <v/>
      </c>
      <c r="Q198" s="44">
        <f>IF(OR(E198="",F198=""),0,MAX(0,MIN(F198,DATE(Settings!$C$6,2,1))-MAX(E198,Q$5)))</f>
        <v/>
      </c>
      <c r="R198" s="44">
        <f>IF(OR(E198="",F198=""),0,MAX(0,MIN(F198,DATE(Settings!$C$6,3,1))-MAX(E198,R$5)))</f>
        <v/>
      </c>
      <c r="S198" s="44">
        <f>IF(OR(E198="",F198=""),0,MAX(0,MIN(F198,DATE(Settings!$C$6,4,1))-MAX(E198,S$5)))</f>
        <v/>
      </c>
      <c r="T198" s="44">
        <f>IF(OR(E198="",F198=""),0,MAX(0,MIN(F198,DATE(Settings!$C$6,5,1))-MAX(E198,T$5)))</f>
        <v/>
      </c>
      <c r="U198" s="44">
        <f>IF(OR(E198="",F198=""),0,MAX(0,MIN(F198,DATE(Settings!$C$6,6,1))-MAX(E198,U$5)))</f>
        <v/>
      </c>
      <c r="V198" s="44">
        <f>IF(OR(E198="",F198=""),0,MAX(0,MIN(F198,DATE(Settings!$C$6,7,1))-MAX(E198,V$5)))</f>
        <v/>
      </c>
      <c r="W198" s="44">
        <f>IF(OR(E198="",F198=""),0,MAX(0,MIN(F198,DATE(Settings!$C$6,8,1))-MAX(E198,W$5)))</f>
        <v/>
      </c>
      <c r="X198" s="44">
        <f>IF(OR(E198="",F198=""),0,MAX(0,MIN(F198,DATE(Settings!$C$6,9,1))-MAX(E198,X$5)))</f>
        <v/>
      </c>
      <c r="Y198" s="44">
        <f>IF(OR(E198="",F198=""),0,MAX(0,MIN(F198,DATE(Settings!$C$6,10,1))-MAX(E198,Y$5)))</f>
        <v/>
      </c>
      <c r="Z198" s="44">
        <f>IF(OR(E198="",F198=""),0,MAX(0,MIN(F198,DATE(Settings!$C$6,11,1))-MAX(E198,Z$5)))</f>
        <v/>
      </c>
      <c r="AA198" s="44">
        <f>IF(OR(E198="",F198=""),0,MAX(0,MIN(F198,DATE(Settings!$C$6,12,1))-MAX(E198,AA$5)))</f>
        <v/>
      </c>
      <c r="AB198" s="44">
        <f>IF(OR(E198="",F198=""),0,MAX(0,MIN(F198,DATE(Settings!$C$6,13,1))-MAX(E198,AB$5)))</f>
        <v/>
      </c>
      <c r="AC198" s="63">
        <f>IF(N(L198)=0,0,M198/L198)</f>
        <v/>
      </c>
    </row>
    <row r="199" hidden="1">
      <c r="B199" s="14" t="n"/>
      <c r="C199" s="14" t="n"/>
      <c r="D199" s="14" t="n"/>
      <c r="E199" s="18" t="n"/>
      <c r="F199" s="18" t="n"/>
      <c r="G199" s="14" t="n"/>
      <c r="H199" s="60" t="n"/>
      <c r="I199" s="60" t="n"/>
      <c r="J199" s="60" t="n"/>
      <c r="K199" s="60" t="n"/>
      <c r="L199" s="33">
        <f>IF(OR(E199="",F199=""),"",MAX(0,F199-E199))</f>
        <v/>
      </c>
      <c r="M199" s="61">
        <f>IF(OR(E199="",F199=""),"",N(H199)*L199+N(I199)+N(J199))</f>
        <v/>
      </c>
      <c r="N199" s="61">
        <f>IF(OR(E199="",F199=""),"",IF(K199&lt;&gt;"",K199,(N(H199)*L199+N(I199))*IFERROR(VLOOKUP(D199,Settings!$F$11:$G$16,2,FALSE),0)))</f>
        <v/>
      </c>
      <c r="O199" s="62">
        <f>IF(OR(E199="",F199=""),"",M199-N199)</f>
        <v/>
      </c>
      <c r="P199" s="61">
        <f>IF(N(L199)=0,0,O199/L199)</f>
        <v/>
      </c>
      <c r="Q199" s="44">
        <f>IF(OR(E199="",F199=""),0,MAX(0,MIN(F199,DATE(Settings!$C$6,2,1))-MAX(E199,Q$5)))</f>
        <v/>
      </c>
      <c r="R199" s="44">
        <f>IF(OR(E199="",F199=""),0,MAX(0,MIN(F199,DATE(Settings!$C$6,3,1))-MAX(E199,R$5)))</f>
        <v/>
      </c>
      <c r="S199" s="44">
        <f>IF(OR(E199="",F199=""),0,MAX(0,MIN(F199,DATE(Settings!$C$6,4,1))-MAX(E199,S$5)))</f>
        <v/>
      </c>
      <c r="T199" s="44">
        <f>IF(OR(E199="",F199=""),0,MAX(0,MIN(F199,DATE(Settings!$C$6,5,1))-MAX(E199,T$5)))</f>
        <v/>
      </c>
      <c r="U199" s="44">
        <f>IF(OR(E199="",F199=""),0,MAX(0,MIN(F199,DATE(Settings!$C$6,6,1))-MAX(E199,U$5)))</f>
        <v/>
      </c>
      <c r="V199" s="44">
        <f>IF(OR(E199="",F199=""),0,MAX(0,MIN(F199,DATE(Settings!$C$6,7,1))-MAX(E199,V$5)))</f>
        <v/>
      </c>
      <c r="W199" s="44">
        <f>IF(OR(E199="",F199=""),0,MAX(0,MIN(F199,DATE(Settings!$C$6,8,1))-MAX(E199,W$5)))</f>
        <v/>
      </c>
      <c r="X199" s="44">
        <f>IF(OR(E199="",F199=""),0,MAX(0,MIN(F199,DATE(Settings!$C$6,9,1))-MAX(E199,X$5)))</f>
        <v/>
      </c>
      <c r="Y199" s="44">
        <f>IF(OR(E199="",F199=""),0,MAX(0,MIN(F199,DATE(Settings!$C$6,10,1))-MAX(E199,Y$5)))</f>
        <v/>
      </c>
      <c r="Z199" s="44">
        <f>IF(OR(E199="",F199=""),0,MAX(0,MIN(F199,DATE(Settings!$C$6,11,1))-MAX(E199,Z$5)))</f>
        <v/>
      </c>
      <c r="AA199" s="44">
        <f>IF(OR(E199="",F199=""),0,MAX(0,MIN(F199,DATE(Settings!$C$6,12,1))-MAX(E199,AA$5)))</f>
        <v/>
      </c>
      <c r="AB199" s="44">
        <f>IF(OR(E199="",F199=""),0,MAX(0,MIN(F199,DATE(Settings!$C$6,13,1))-MAX(E199,AB$5)))</f>
        <v/>
      </c>
      <c r="AC199" s="63">
        <f>IF(N(L199)=0,0,M199/L199)</f>
        <v/>
      </c>
    </row>
    <row r="200" hidden="1">
      <c r="B200" s="14" t="n"/>
      <c r="C200" s="14" t="n"/>
      <c r="D200" s="14" t="n"/>
      <c r="E200" s="18" t="n"/>
      <c r="F200" s="18" t="n"/>
      <c r="G200" s="14" t="n"/>
      <c r="H200" s="60" t="n"/>
      <c r="I200" s="60" t="n"/>
      <c r="J200" s="60" t="n"/>
      <c r="K200" s="60" t="n"/>
      <c r="L200" s="33">
        <f>IF(OR(E200="",F200=""),"",MAX(0,F200-E200))</f>
        <v/>
      </c>
      <c r="M200" s="61">
        <f>IF(OR(E200="",F200=""),"",N(H200)*L200+N(I200)+N(J200))</f>
        <v/>
      </c>
      <c r="N200" s="61">
        <f>IF(OR(E200="",F200=""),"",IF(K200&lt;&gt;"",K200,(N(H200)*L200+N(I200))*IFERROR(VLOOKUP(D200,Settings!$F$11:$G$16,2,FALSE),0)))</f>
        <v/>
      </c>
      <c r="O200" s="62">
        <f>IF(OR(E200="",F200=""),"",M200-N200)</f>
        <v/>
      </c>
      <c r="P200" s="61">
        <f>IF(N(L200)=0,0,O200/L200)</f>
        <v/>
      </c>
      <c r="Q200" s="44">
        <f>IF(OR(E200="",F200=""),0,MAX(0,MIN(F200,DATE(Settings!$C$6,2,1))-MAX(E200,Q$5)))</f>
        <v/>
      </c>
      <c r="R200" s="44">
        <f>IF(OR(E200="",F200=""),0,MAX(0,MIN(F200,DATE(Settings!$C$6,3,1))-MAX(E200,R$5)))</f>
        <v/>
      </c>
      <c r="S200" s="44">
        <f>IF(OR(E200="",F200=""),0,MAX(0,MIN(F200,DATE(Settings!$C$6,4,1))-MAX(E200,S$5)))</f>
        <v/>
      </c>
      <c r="T200" s="44">
        <f>IF(OR(E200="",F200=""),0,MAX(0,MIN(F200,DATE(Settings!$C$6,5,1))-MAX(E200,T$5)))</f>
        <v/>
      </c>
      <c r="U200" s="44">
        <f>IF(OR(E200="",F200=""),0,MAX(0,MIN(F200,DATE(Settings!$C$6,6,1))-MAX(E200,U$5)))</f>
        <v/>
      </c>
      <c r="V200" s="44">
        <f>IF(OR(E200="",F200=""),0,MAX(0,MIN(F200,DATE(Settings!$C$6,7,1))-MAX(E200,V$5)))</f>
        <v/>
      </c>
      <c r="W200" s="44">
        <f>IF(OR(E200="",F200=""),0,MAX(0,MIN(F200,DATE(Settings!$C$6,8,1))-MAX(E200,W$5)))</f>
        <v/>
      </c>
      <c r="X200" s="44">
        <f>IF(OR(E200="",F200=""),0,MAX(0,MIN(F200,DATE(Settings!$C$6,9,1))-MAX(E200,X$5)))</f>
        <v/>
      </c>
      <c r="Y200" s="44">
        <f>IF(OR(E200="",F200=""),0,MAX(0,MIN(F200,DATE(Settings!$C$6,10,1))-MAX(E200,Y$5)))</f>
        <v/>
      </c>
      <c r="Z200" s="44">
        <f>IF(OR(E200="",F200=""),0,MAX(0,MIN(F200,DATE(Settings!$C$6,11,1))-MAX(E200,Z$5)))</f>
        <v/>
      </c>
      <c r="AA200" s="44">
        <f>IF(OR(E200="",F200=""),0,MAX(0,MIN(F200,DATE(Settings!$C$6,12,1))-MAX(E200,AA$5)))</f>
        <v/>
      </c>
      <c r="AB200" s="44">
        <f>IF(OR(E200="",F200=""),0,MAX(0,MIN(F200,DATE(Settings!$C$6,13,1))-MAX(E200,AB$5)))</f>
        <v/>
      </c>
      <c r="AC200" s="63">
        <f>IF(N(L200)=0,0,M200/L200)</f>
        <v/>
      </c>
    </row>
    <row r="201" hidden="1">
      <c r="B201" s="14" t="n"/>
      <c r="C201" s="14" t="n"/>
      <c r="D201" s="14" t="n"/>
      <c r="E201" s="18" t="n"/>
      <c r="F201" s="18" t="n"/>
      <c r="G201" s="14" t="n"/>
      <c r="H201" s="60" t="n"/>
      <c r="I201" s="60" t="n"/>
      <c r="J201" s="60" t="n"/>
      <c r="K201" s="60" t="n"/>
      <c r="L201" s="33">
        <f>IF(OR(E201="",F201=""),"",MAX(0,F201-E201))</f>
        <v/>
      </c>
      <c r="M201" s="61">
        <f>IF(OR(E201="",F201=""),"",N(H201)*L201+N(I201)+N(J201))</f>
        <v/>
      </c>
      <c r="N201" s="61">
        <f>IF(OR(E201="",F201=""),"",IF(K201&lt;&gt;"",K201,(N(H201)*L201+N(I201))*IFERROR(VLOOKUP(D201,Settings!$F$11:$G$16,2,FALSE),0)))</f>
        <v/>
      </c>
      <c r="O201" s="62">
        <f>IF(OR(E201="",F201=""),"",M201-N201)</f>
        <v/>
      </c>
      <c r="P201" s="61">
        <f>IF(N(L201)=0,0,O201/L201)</f>
        <v/>
      </c>
      <c r="Q201" s="44">
        <f>IF(OR(E201="",F201=""),0,MAX(0,MIN(F201,DATE(Settings!$C$6,2,1))-MAX(E201,Q$5)))</f>
        <v/>
      </c>
      <c r="R201" s="44">
        <f>IF(OR(E201="",F201=""),0,MAX(0,MIN(F201,DATE(Settings!$C$6,3,1))-MAX(E201,R$5)))</f>
        <v/>
      </c>
      <c r="S201" s="44">
        <f>IF(OR(E201="",F201=""),0,MAX(0,MIN(F201,DATE(Settings!$C$6,4,1))-MAX(E201,S$5)))</f>
        <v/>
      </c>
      <c r="T201" s="44">
        <f>IF(OR(E201="",F201=""),0,MAX(0,MIN(F201,DATE(Settings!$C$6,5,1))-MAX(E201,T$5)))</f>
        <v/>
      </c>
      <c r="U201" s="44">
        <f>IF(OR(E201="",F201=""),0,MAX(0,MIN(F201,DATE(Settings!$C$6,6,1))-MAX(E201,U$5)))</f>
        <v/>
      </c>
      <c r="V201" s="44">
        <f>IF(OR(E201="",F201=""),0,MAX(0,MIN(F201,DATE(Settings!$C$6,7,1))-MAX(E201,V$5)))</f>
        <v/>
      </c>
      <c r="W201" s="44">
        <f>IF(OR(E201="",F201=""),0,MAX(0,MIN(F201,DATE(Settings!$C$6,8,1))-MAX(E201,W$5)))</f>
        <v/>
      </c>
      <c r="X201" s="44">
        <f>IF(OR(E201="",F201=""),0,MAX(0,MIN(F201,DATE(Settings!$C$6,9,1))-MAX(E201,X$5)))</f>
        <v/>
      </c>
      <c r="Y201" s="44">
        <f>IF(OR(E201="",F201=""),0,MAX(0,MIN(F201,DATE(Settings!$C$6,10,1))-MAX(E201,Y$5)))</f>
        <v/>
      </c>
      <c r="Z201" s="44">
        <f>IF(OR(E201="",F201=""),0,MAX(0,MIN(F201,DATE(Settings!$C$6,11,1))-MAX(E201,Z$5)))</f>
        <v/>
      </c>
      <c r="AA201" s="44">
        <f>IF(OR(E201="",F201=""),0,MAX(0,MIN(F201,DATE(Settings!$C$6,12,1))-MAX(E201,AA$5)))</f>
        <v/>
      </c>
      <c r="AB201" s="44">
        <f>IF(OR(E201="",F201=""),0,MAX(0,MIN(F201,DATE(Settings!$C$6,13,1))-MAX(E201,AB$5)))</f>
        <v/>
      </c>
      <c r="AC201" s="63">
        <f>IF(N(L201)=0,0,M201/L201)</f>
        <v/>
      </c>
    </row>
    <row r="202" hidden="1">
      <c r="B202" s="14" t="n"/>
      <c r="C202" s="14" t="n"/>
      <c r="D202" s="14" t="n"/>
      <c r="E202" s="18" t="n"/>
      <c r="F202" s="18" t="n"/>
      <c r="G202" s="14" t="n"/>
      <c r="H202" s="60" t="n"/>
      <c r="I202" s="60" t="n"/>
      <c r="J202" s="60" t="n"/>
      <c r="K202" s="60" t="n"/>
      <c r="L202" s="33">
        <f>IF(OR(E202="",F202=""),"",MAX(0,F202-E202))</f>
        <v/>
      </c>
      <c r="M202" s="61">
        <f>IF(OR(E202="",F202=""),"",N(H202)*L202+N(I202)+N(J202))</f>
        <v/>
      </c>
      <c r="N202" s="61">
        <f>IF(OR(E202="",F202=""),"",IF(K202&lt;&gt;"",K202,(N(H202)*L202+N(I202))*IFERROR(VLOOKUP(D202,Settings!$F$11:$G$16,2,FALSE),0)))</f>
        <v/>
      </c>
      <c r="O202" s="62">
        <f>IF(OR(E202="",F202=""),"",M202-N202)</f>
        <v/>
      </c>
      <c r="P202" s="61">
        <f>IF(N(L202)=0,0,O202/L202)</f>
        <v/>
      </c>
      <c r="Q202" s="44">
        <f>IF(OR(E202="",F202=""),0,MAX(0,MIN(F202,DATE(Settings!$C$6,2,1))-MAX(E202,Q$5)))</f>
        <v/>
      </c>
      <c r="R202" s="44">
        <f>IF(OR(E202="",F202=""),0,MAX(0,MIN(F202,DATE(Settings!$C$6,3,1))-MAX(E202,R$5)))</f>
        <v/>
      </c>
      <c r="S202" s="44">
        <f>IF(OR(E202="",F202=""),0,MAX(0,MIN(F202,DATE(Settings!$C$6,4,1))-MAX(E202,S$5)))</f>
        <v/>
      </c>
      <c r="T202" s="44">
        <f>IF(OR(E202="",F202=""),0,MAX(0,MIN(F202,DATE(Settings!$C$6,5,1))-MAX(E202,T$5)))</f>
        <v/>
      </c>
      <c r="U202" s="44">
        <f>IF(OR(E202="",F202=""),0,MAX(0,MIN(F202,DATE(Settings!$C$6,6,1))-MAX(E202,U$5)))</f>
        <v/>
      </c>
      <c r="V202" s="44">
        <f>IF(OR(E202="",F202=""),0,MAX(0,MIN(F202,DATE(Settings!$C$6,7,1))-MAX(E202,V$5)))</f>
        <v/>
      </c>
      <c r="W202" s="44">
        <f>IF(OR(E202="",F202=""),0,MAX(0,MIN(F202,DATE(Settings!$C$6,8,1))-MAX(E202,W$5)))</f>
        <v/>
      </c>
      <c r="X202" s="44">
        <f>IF(OR(E202="",F202=""),0,MAX(0,MIN(F202,DATE(Settings!$C$6,9,1))-MAX(E202,X$5)))</f>
        <v/>
      </c>
      <c r="Y202" s="44">
        <f>IF(OR(E202="",F202=""),0,MAX(0,MIN(F202,DATE(Settings!$C$6,10,1))-MAX(E202,Y$5)))</f>
        <v/>
      </c>
      <c r="Z202" s="44">
        <f>IF(OR(E202="",F202=""),0,MAX(0,MIN(F202,DATE(Settings!$C$6,11,1))-MAX(E202,Z$5)))</f>
        <v/>
      </c>
      <c r="AA202" s="44">
        <f>IF(OR(E202="",F202=""),0,MAX(0,MIN(F202,DATE(Settings!$C$6,12,1))-MAX(E202,AA$5)))</f>
        <v/>
      </c>
      <c r="AB202" s="44">
        <f>IF(OR(E202="",F202=""),0,MAX(0,MIN(F202,DATE(Settings!$C$6,13,1))-MAX(E202,AB$5)))</f>
        <v/>
      </c>
      <c r="AC202" s="63">
        <f>IF(N(L202)=0,0,M202/L202)</f>
        <v/>
      </c>
    </row>
    <row r="203" hidden="1">
      <c r="B203" s="14" t="n"/>
      <c r="C203" s="14" t="n"/>
      <c r="D203" s="14" t="n"/>
      <c r="E203" s="18" t="n"/>
      <c r="F203" s="18" t="n"/>
      <c r="G203" s="14" t="n"/>
      <c r="H203" s="60" t="n"/>
      <c r="I203" s="60" t="n"/>
      <c r="J203" s="60" t="n"/>
      <c r="K203" s="60" t="n"/>
      <c r="L203" s="33">
        <f>IF(OR(E203="",F203=""),"",MAX(0,F203-E203))</f>
        <v/>
      </c>
      <c r="M203" s="61">
        <f>IF(OR(E203="",F203=""),"",N(H203)*L203+N(I203)+N(J203))</f>
        <v/>
      </c>
      <c r="N203" s="61">
        <f>IF(OR(E203="",F203=""),"",IF(K203&lt;&gt;"",K203,(N(H203)*L203+N(I203))*IFERROR(VLOOKUP(D203,Settings!$F$11:$G$16,2,FALSE),0)))</f>
        <v/>
      </c>
      <c r="O203" s="62">
        <f>IF(OR(E203="",F203=""),"",M203-N203)</f>
        <v/>
      </c>
      <c r="P203" s="61">
        <f>IF(N(L203)=0,0,O203/L203)</f>
        <v/>
      </c>
      <c r="Q203" s="44">
        <f>IF(OR(E203="",F203=""),0,MAX(0,MIN(F203,DATE(Settings!$C$6,2,1))-MAX(E203,Q$5)))</f>
        <v/>
      </c>
      <c r="R203" s="44">
        <f>IF(OR(E203="",F203=""),0,MAX(0,MIN(F203,DATE(Settings!$C$6,3,1))-MAX(E203,R$5)))</f>
        <v/>
      </c>
      <c r="S203" s="44">
        <f>IF(OR(E203="",F203=""),0,MAX(0,MIN(F203,DATE(Settings!$C$6,4,1))-MAX(E203,S$5)))</f>
        <v/>
      </c>
      <c r="T203" s="44">
        <f>IF(OR(E203="",F203=""),0,MAX(0,MIN(F203,DATE(Settings!$C$6,5,1))-MAX(E203,T$5)))</f>
        <v/>
      </c>
      <c r="U203" s="44">
        <f>IF(OR(E203="",F203=""),0,MAX(0,MIN(F203,DATE(Settings!$C$6,6,1))-MAX(E203,U$5)))</f>
        <v/>
      </c>
      <c r="V203" s="44">
        <f>IF(OR(E203="",F203=""),0,MAX(0,MIN(F203,DATE(Settings!$C$6,7,1))-MAX(E203,V$5)))</f>
        <v/>
      </c>
      <c r="W203" s="44">
        <f>IF(OR(E203="",F203=""),0,MAX(0,MIN(F203,DATE(Settings!$C$6,8,1))-MAX(E203,W$5)))</f>
        <v/>
      </c>
      <c r="X203" s="44">
        <f>IF(OR(E203="",F203=""),0,MAX(0,MIN(F203,DATE(Settings!$C$6,9,1))-MAX(E203,X$5)))</f>
        <v/>
      </c>
      <c r="Y203" s="44">
        <f>IF(OR(E203="",F203=""),0,MAX(0,MIN(F203,DATE(Settings!$C$6,10,1))-MAX(E203,Y$5)))</f>
        <v/>
      </c>
      <c r="Z203" s="44">
        <f>IF(OR(E203="",F203=""),0,MAX(0,MIN(F203,DATE(Settings!$C$6,11,1))-MAX(E203,Z$5)))</f>
        <v/>
      </c>
      <c r="AA203" s="44">
        <f>IF(OR(E203="",F203=""),0,MAX(0,MIN(F203,DATE(Settings!$C$6,12,1))-MAX(E203,AA$5)))</f>
        <v/>
      </c>
      <c r="AB203" s="44">
        <f>IF(OR(E203="",F203=""),0,MAX(0,MIN(F203,DATE(Settings!$C$6,13,1))-MAX(E203,AB$5)))</f>
        <v/>
      </c>
      <c r="AC203" s="63">
        <f>IF(N(L203)=0,0,M203/L203)</f>
        <v/>
      </c>
    </row>
    <row r="204" hidden="1">
      <c r="B204" s="14" t="n"/>
      <c r="C204" s="14" t="n"/>
      <c r="D204" s="14" t="n"/>
      <c r="E204" s="18" t="n"/>
      <c r="F204" s="18" t="n"/>
      <c r="G204" s="14" t="n"/>
      <c r="H204" s="60" t="n"/>
      <c r="I204" s="60" t="n"/>
      <c r="J204" s="60" t="n"/>
      <c r="K204" s="60" t="n"/>
      <c r="L204" s="33">
        <f>IF(OR(E204="",F204=""),"",MAX(0,F204-E204))</f>
        <v/>
      </c>
      <c r="M204" s="61">
        <f>IF(OR(E204="",F204=""),"",N(H204)*L204+N(I204)+N(J204))</f>
        <v/>
      </c>
      <c r="N204" s="61">
        <f>IF(OR(E204="",F204=""),"",IF(K204&lt;&gt;"",K204,(N(H204)*L204+N(I204))*IFERROR(VLOOKUP(D204,Settings!$F$11:$G$16,2,FALSE),0)))</f>
        <v/>
      </c>
      <c r="O204" s="62">
        <f>IF(OR(E204="",F204=""),"",M204-N204)</f>
        <v/>
      </c>
      <c r="P204" s="61">
        <f>IF(N(L204)=0,0,O204/L204)</f>
        <v/>
      </c>
      <c r="Q204" s="44">
        <f>IF(OR(E204="",F204=""),0,MAX(0,MIN(F204,DATE(Settings!$C$6,2,1))-MAX(E204,Q$5)))</f>
        <v/>
      </c>
      <c r="R204" s="44">
        <f>IF(OR(E204="",F204=""),0,MAX(0,MIN(F204,DATE(Settings!$C$6,3,1))-MAX(E204,R$5)))</f>
        <v/>
      </c>
      <c r="S204" s="44">
        <f>IF(OR(E204="",F204=""),0,MAX(0,MIN(F204,DATE(Settings!$C$6,4,1))-MAX(E204,S$5)))</f>
        <v/>
      </c>
      <c r="T204" s="44">
        <f>IF(OR(E204="",F204=""),0,MAX(0,MIN(F204,DATE(Settings!$C$6,5,1))-MAX(E204,T$5)))</f>
        <v/>
      </c>
      <c r="U204" s="44">
        <f>IF(OR(E204="",F204=""),0,MAX(0,MIN(F204,DATE(Settings!$C$6,6,1))-MAX(E204,U$5)))</f>
        <v/>
      </c>
      <c r="V204" s="44">
        <f>IF(OR(E204="",F204=""),0,MAX(0,MIN(F204,DATE(Settings!$C$6,7,1))-MAX(E204,V$5)))</f>
        <v/>
      </c>
      <c r="W204" s="44">
        <f>IF(OR(E204="",F204=""),0,MAX(0,MIN(F204,DATE(Settings!$C$6,8,1))-MAX(E204,W$5)))</f>
        <v/>
      </c>
      <c r="X204" s="44">
        <f>IF(OR(E204="",F204=""),0,MAX(0,MIN(F204,DATE(Settings!$C$6,9,1))-MAX(E204,X$5)))</f>
        <v/>
      </c>
      <c r="Y204" s="44">
        <f>IF(OR(E204="",F204=""),0,MAX(0,MIN(F204,DATE(Settings!$C$6,10,1))-MAX(E204,Y$5)))</f>
        <v/>
      </c>
      <c r="Z204" s="44">
        <f>IF(OR(E204="",F204=""),0,MAX(0,MIN(F204,DATE(Settings!$C$6,11,1))-MAX(E204,Z$5)))</f>
        <v/>
      </c>
      <c r="AA204" s="44">
        <f>IF(OR(E204="",F204=""),0,MAX(0,MIN(F204,DATE(Settings!$C$6,12,1))-MAX(E204,AA$5)))</f>
        <v/>
      </c>
      <c r="AB204" s="44">
        <f>IF(OR(E204="",F204=""),0,MAX(0,MIN(F204,DATE(Settings!$C$6,13,1))-MAX(E204,AB$5)))</f>
        <v/>
      </c>
      <c r="AC204" s="63">
        <f>IF(N(L204)=0,0,M204/L204)</f>
        <v/>
      </c>
    </row>
    <row r="205" hidden="1">
      <c r="B205" s="14" t="n"/>
      <c r="C205" s="14" t="n"/>
      <c r="D205" s="14" t="n"/>
      <c r="E205" s="18" t="n"/>
      <c r="F205" s="18" t="n"/>
      <c r="G205" s="14" t="n"/>
      <c r="H205" s="60" t="n"/>
      <c r="I205" s="60" t="n"/>
      <c r="J205" s="60" t="n"/>
      <c r="K205" s="60" t="n"/>
      <c r="L205" s="33">
        <f>IF(OR(E205="",F205=""),"",MAX(0,F205-E205))</f>
        <v/>
      </c>
      <c r="M205" s="61">
        <f>IF(OR(E205="",F205=""),"",N(H205)*L205+N(I205)+N(J205))</f>
        <v/>
      </c>
      <c r="N205" s="61">
        <f>IF(OR(E205="",F205=""),"",IF(K205&lt;&gt;"",K205,(N(H205)*L205+N(I205))*IFERROR(VLOOKUP(D205,Settings!$F$11:$G$16,2,FALSE),0)))</f>
        <v/>
      </c>
      <c r="O205" s="62">
        <f>IF(OR(E205="",F205=""),"",M205-N205)</f>
        <v/>
      </c>
      <c r="P205" s="61">
        <f>IF(N(L205)=0,0,O205/L205)</f>
        <v/>
      </c>
      <c r="Q205" s="44">
        <f>IF(OR(E205="",F205=""),0,MAX(0,MIN(F205,DATE(Settings!$C$6,2,1))-MAX(E205,Q$5)))</f>
        <v/>
      </c>
      <c r="R205" s="44">
        <f>IF(OR(E205="",F205=""),0,MAX(0,MIN(F205,DATE(Settings!$C$6,3,1))-MAX(E205,R$5)))</f>
        <v/>
      </c>
      <c r="S205" s="44">
        <f>IF(OR(E205="",F205=""),0,MAX(0,MIN(F205,DATE(Settings!$C$6,4,1))-MAX(E205,S$5)))</f>
        <v/>
      </c>
      <c r="T205" s="44">
        <f>IF(OR(E205="",F205=""),0,MAX(0,MIN(F205,DATE(Settings!$C$6,5,1))-MAX(E205,T$5)))</f>
        <v/>
      </c>
      <c r="U205" s="44">
        <f>IF(OR(E205="",F205=""),0,MAX(0,MIN(F205,DATE(Settings!$C$6,6,1))-MAX(E205,U$5)))</f>
        <v/>
      </c>
      <c r="V205" s="44">
        <f>IF(OR(E205="",F205=""),0,MAX(0,MIN(F205,DATE(Settings!$C$6,7,1))-MAX(E205,V$5)))</f>
        <v/>
      </c>
      <c r="W205" s="44">
        <f>IF(OR(E205="",F205=""),0,MAX(0,MIN(F205,DATE(Settings!$C$6,8,1))-MAX(E205,W$5)))</f>
        <v/>
      </c>
      <c r="X205" s="44">
        <f>IF(OR(E205="",F205=""),0,MAX(0,MIN(F205,DATE(Settings!$C$6,9,1))-MAX(E205,X$5)))</f>
        <v/>
      </c>
      <c r="Y205" s="44">
        <f>IF(OR(E205="",F205=""),0,MAX(0,MIN(F205,DATE(Settings!$C$6,10,1))-MAX(E205,Y$5)))</f>
        <v/>
      </c>
      <c r="Z205" s="44">
        <f>IF(OR(E205="",F205=""),0,MAX(0,MIN(F205,DATE(Settings!$C$6,11,1))-MAX(E205,Z$5)))</f>
        <v/>
      </c>
      <c r="AA205" s="44">
        <f>IF(OR(E205="",F205=""),0,MAX(0,MIN(F205,DATE(Settings!$C$6,12,1))-MAX(E205,AA$5)))</f>
        <v/>
      </c>
      <c r="AB205" s="44">
        <f>IF(OR(E205="",F205=""),0,MAX(0,MIN(F205,DATE(Settings!$C$6,13,1))-MAX(E205,AB$5)))</f>
        <v/>
      </c>
      <c r="AC205" s="63">
        <f>IF(N(L205)=0,0,M205/L205)</f>
        <v/>
      </c>
    </row>
    <row r="206" hidden="1">
      <c r="B206" s="14" t="n"/>
      <c r="C206" s="14" t="n"/>
      <c r="D206" s="14" t="n"/>
      <c r="E206" s="18" t="n"/>
      <c r="F206" s="18" t="n"/>
      <c r="G206" s="14" t="n"/>
      <c r="H206" s="60" t="n"/>
      <c r="I206" s="60" t="n"/>
      <c r="J206" s="60" t="n"/>
      <c r="K206" s="60" t="n"/>
      <c r="L206" s="33">
        <f>IF(OR(E206="",F206=""),"",MAX(0,F206-E206))</f>
        <v/>
      </c>
      <c r="M206" s="61">
        <f>IF(OR(E206="",F206=""),"",N(H206)*L206+N(I206)+N(J206))</f>
        <v/>
      </c>
      <c r="N206" s="61">
        <f>IF(OR(E206="",F206=""),"",IF(K206&lt;&gt;"",K206,(N(H206)*L206+N(I206))*IFERROR(VLOOKUP(D206,Settings!$F$11:$G$16,2,FALSE),0)))</f>
        <v/>
      </c>
      <c r="O206" s="62">
        <f>IF(OR(E206="",F206=""),"",M206-N206)</f>
        <v/>
      </c>
      <c r="P206" s="61">
        <f>IF(N(L206)=0,0,O206/L206)</f>
        <v/>
      </c>
      <c r="Q206" s="44">
        <f>IF(OR(E206="",F206=""),0,MAX(0,MIN(F206,DATE(Settings!$C$6,2,1))-MAX(E206,Q$5)))</f>
        <v/>
      </c>
      <c r="R206" s="44">
        <f>IF(OR(E206="",F206=""),0,MAX(0,MIN(F206,DATE(Settings!$C$6,3,1))-MAX(E206,R$5)))</f>
        <v/>
      </c>
      <c r="S206" s="44">
        <f>IF(OR(E206="",F206=""),0,MAX(0,MIN(F206,DATE(Settings!$C$6,4,1))-MAX(E206,S$5)))</f>
        <v/>
      </c>
      <c r="T206" s="44">
        <f>IF(OR(E206="",F206=""),0,MAX(0,MIN(F206,DATE(Settings!$C$6,5,1))-MAX(E206,T$5)))</f>
        <v/>
      </c>
      <c r="U206" s="44">
        <f>IF(OR(E206="",F206=""),0,MAX(0,MIN(F206,DATE(Settings!$C$6,6,1))-MAX(E206,U$5)))</f>
        <v/>
      </c>
      <c r="V206" s="44">
        <f>IF(OR(E206="",F206=""),0,MAX(0,MIN(F206,DATE(Settings!$C$6,7,1))-MAX(E206,V$5)))</f>
        <v/>
      </c>
      <c r="W206" s="44">
        <f>IF(OR(E206="",F206=""),0,MAX(0,MIN(F206,DATE(Settings!$C$6,8,1))-MAX(E206,W$5)))</f>
        <v/>
      </c>
      <c r="X206" s="44">
        <f>IF(OR(E206="",F206=""),0,MAX(0,MIN(F206,DATE(Settings!$C$6,9,1))-MAX(E206,X$5)))</f>
        <v/>
      </c>
      <c r="Y206" s="44">
        <f>IF(OR(E206="",F206=""),0,MAX(0,MIN(F206,DATE(Settings!$C$6,10,1))-MAX(E206,Y$5)))</f>
        <v/>
      </c>
      <c r="Z206" s="44">
        <f>IF(OR(E206="",F206=""),0,MAX(0,MIN(F206,DATE(Settings!$C$6,11,1))-MAX(E206,Z$5)))</f>
        <v/>
      </c>
      <c r="AA206" s="44">
        <f>IF(OR(E206="",F206=""),0,MAX(0,MIN(F206,DATE(Settings!$C$6,12,1))-MAX(E206,AA$5)))</f>
        <v/>
      </c>
      <c r="AB206" s="44">
        <f>IF(OR(E206="",F206=""),0,MAX(0,MIN(F206,DATE(Settings!$C$6,13,1))-MAX(E206,AB$5)))</f>
        <v/>
      </c>
      <c r="AC206" s="63">
        <f>IF(N(L206)=0,0,M206/L206)</f>
        <v/>
      </c>
    </row>
    <row r="207" hidden="1">
      <c r="B207" s="14" t="n"/>
      <c r="C207" s="14" t="n"/>
      <c r="D207" s="14" t="n"/>
      <c r="E207" s="18" t="n"/>
      <c r="F207" s="18" t="n"/>
      <c r="G207" s="14" t="n"/>
      <c r="H207" s="60" t="n"/>
      <c r="I207" s="60" t="n"/>
      <c r="J207" s="60" t="n"/>
      <c r="K207" s="60" t="n"/>
      <c r="L207" s="33">
        <f>IF(OR(E207="",F207=""),"",MAX(0,F207-E207))</f>
        <v/>
      </c>
      <c r="M207" s="61">
        <f>IF(OR(E207="",F207=""),"",N(H207)*L207+N(I207)+N(J207))</f>
        <v/>
      </c>
      <c r="N207" s="61">
        <f>IF(OR(E207="",F207=""),"",IF(K207&lt;&gt;"",K207,(N(H207)*L207+N(I207))*IFERROR(VLOOKUP(D207,Settings!$F$11:$G$16,2,FALSE),0)))</f>
        <v/>
      </c>
      <c r="O207" s="62">
        <f>IF(OR(E207="",F207=""),"",M207-N207)</f>
        <v/>
      </c>
      <c r="P207" s="61">
        <f>IF(N(L207)=0,0,O207/L207)</f>
        <v/>
      </c>
      <c r="Q207" s="44">
        <f>IF(OR(E207="",F207=""),0,MAX(0,MIN(F207,DATE(Settings!$C$6,2,1))-MAX(E207,Q$5)))</f>
        <v/>
      </c>
      <c r="R207" s="44">
        <f>IF(OR(E207="",F207=""),0,MAX(0,MIN(F207,DATE(Settings!$C$6,3,1))-MAX(E207,R$5)))</f>
        <v/>
      </c>
      <c r="S207" s="44">
        <f>IF(OR(E207="",F207=""),0,MAX(0,MIN(F207,DATE(Settings!$C$6,4,1))-MAX(E207,S$5)))</f>
        <v/>
      </c>
      <c r="T207" s="44">
        <f>IF(OR(E207="",F207=""),0,MAX(0,MIN(F207,DATE(Settings!$C$6,5,1))-MAX(E207,T$5)))</f>
        <v/>
      </c>
      <c r="U207" s="44">
        <f>IF(OR(E207="",F207=""),0,MAX(0,MIN(F207,DATE(Settings!$C$6,6,1))-MAX(E207,U$5)))</f>
        <v/>
      </c>
      <c r="V207" s="44">
        <f>IF(OR(E207="",F207=""),0,MAX(0,MIN(F207,DATE(Settings!$C$6,7,1))-MAX(E207,V$5)))</f>
        <v/>
      </c>
      <c r="W207" s="44">
        <f>IF(OR(E207="",F207=""),0,MAX(0,MIN(F207,DATE(Settings!$C$6,8,1))-MAX(E207,W$5)))</f>
        <v/>
      </c>
      <c r="X207" s="44">
        <f>IF(OR(E207="",F207=""),0,MAX(0,MIN(F207,DATE(Settings!$C$6,9,1))-MAX(E207,X$5)))</f>
        <v/>
      </c>
      <c r="Y207" s="44">
        <f>IF(OR(E207="",F207=""),0,MAX(0,MIN(F207,DATE(Settings!$C$6,10,1))-MAX(E207,Y$5)))</f>
        <v/>
      </c>
      <c r="Z207" s="44">
        <f>IF(OR(E207="",F207=""),0,MAX(0,MIN(F207,DATE(Settings!$C$6,11,1))-MAX(E207,Z$5)))</f>
        <v/>
      </c>
      <c r="AA207" s="44">
        <f>IF(OR(E207="",F207=""),0,MAX(0,MIN(F207,DATE(Settings!$C$6,12,1))-MAX(E207,AA$5)))</f>
        <v/>
      </c>
      <c r="AB207" s="44">
        <f>IF(OR(E207="",F207=""),0,MAX(0,MIN(F207,DATE(Settings!$C$6,13,1))-MAX(E207,AB$5)))</f>
        <v/>
      </c>
      <c r="AC207" s="63">
        <f>IF(N(L207)=0,0,M207/L207)</f>
        <v/>
      </c>
    </row>
    <row r="208" hidden="1">
      <c r="B208" s="14" t="n"/>
      <c r="C208" s="14" t="n"/>
      <c r="D208" s="14" t="n"/>
      <c r="E208" s="18" t="n"/>
      <c r="F208" s="18" t="n"/>
      <c r="G208" s="14" t="n"/>
      <c r="H208" s="60" t="n"/>
      <c r="I208" s="60" t="n"/>
      <c r="J208" s="60" t="n"/>
      <c r="K208" s="60" t="n"/>
      <c r="L208" s="33">
        <f>IF(OR(E208="",F208=""),"",MAX(0,F208-E208))</f>
        <v/>
      </c>
      <c r="M208" s="61">
        <f>IF(OR(E208="",F208=""),"",N(H208)*L208+N(I208)+N(J208))</f>
        <v/>
      </c>
      <c r="N208" s="61">
        <f>IF(OR(E208="",F208=""),"",IF(K208&lt;&gt;"",K208,(N(H208)*L208+N(I208))*IFERROR(VLOOKUP(D208,Settings!$F$11:$G$16,2,FALSE),0)))</f>
        <v/>
      </c>
      <c r="O208" s="62">
        <f>IF(OR(E208="",F208=""),"",M208-N208)</f>
        <v/>
      </c>
      <c r="P208" s="61">
        <f>IF(N(L208)=0,0,O208/L208)</f>
        <v/>
      </c>
      <c r="Q208" s="44">
        <f>IF(OR(E208="",F208=""),0,MAX(0,MIN(F208,DATE(Settings!$C$6,2,1))-MAX(E208,Q$5)))</f>
        <v/>
      </c>
      <c r="R208" s="44">
        <f>IF(OR(E208="",F208=""),0,MAX(0,MIN(F208,DATE(Settings!$C$6,3,1))-MAX(E208,R$5)))</f>
        <v/>
      </c>
      <c r="S208" s="44">
        <f>IF(OR(E208="",F208=""),0,MAX(0,MIN(F208,DATE(Settings!$C$6,4,1))-MAX(E208,S$5)))</f>
        <v/>
      </c>
      <c r="T208" s="44">
        <f>IF(OR(E208="",F208=""),0,MAX(0,MIN(F208,DATE(Settings!$C$6,5,1))-MAX(E208,T$5)))</f>
        <v/>
      </c>
      <c r="U208" s="44">
        <f>IF(OR(E208="",F208=""),0,MAX(0,MIN(F208,DATE(Settings!$C$6,6,1))-MAX(E208,U$5)))</f>
        <v/>
      </c>
      <c r="V208" s="44">
        <f>IF(OR(E208="",F208=""),0,MAX(0,MIN(F208,DATE(Settings!$C$6,7,1))-MAX(E208,V$5)))</f>
        <v/>
      </c>
      <c r="W208" s="44">
        <f>IF(OR(E208="",F208=""),0,MAX(0,MIN(F208,DATE(Settings!$C$6,8,1))-MAX(E208,W$5)))</f>
        <v/>
      </c>
      <c r="X208" s="44">
        <f>IF(OR(E208="",F208=""),0,MAX(0,MIN(F208,DATE(Settings!$C$6,9,1))-MAX(E208,X$5)))</f>
        <v/>
      </c>
      <c r="Y208" s="44">
        <f>IF(OR(E208="",F208=""),0,MAX(0,MIN(F208,DATE(Settings!$C$6,10,1))-MAX(E208,Y$5)))</f>
        <v/>
      </c>
      <c r="Z208" s="44">
        <f>IF(OR(E208="",F208=""),0,MAX(0,MIN(F208,DATE(Settings!$C$6,11,1))-MAX(E208,Z$5)))</f>
        <v/>
      </c>
      <c r="AA208" s="44">
        <f>IF(OR(E208="",F208=""),0,MAX(0,MIN(F208,DATE(Settings!$C$6,12,1))-MAX(E208,AA$5)))</f>
        <v/>
      </c>
      <c r="AB208" s="44">
        <f>IF(OR(E208="",F208=""),0,MAX(0,MIN(F208,DATE(Settings!$C$6,13,1))-MAX(E208,AB$5)))</f>
        <v/>
      </c>
      <c r="AC208" s="63">
        <f>IF(N(L208)=0,0,M208/L208)</f>
        <v/>
      </c>
    </row>
    <row r="209" hidden="1">
      <c r="B209" s="14" t="n"/>
      <c r="C209" s="14" t="n"/>
      <c r="D209" s="14" t="n"/>
      <c r="E209" s="18" t="n"/>
      <c r="F209" s="18" t="n"/>
      <c r="G209" s="14" t="n"/>
      <c r="H209" s="60" t="n"/>
      <c r="I209" s="60" t="n"/>
      <c r="J209" s="60" t="n"/>
      <c r="K209" s="60" t="n"/>
      <c r="L209" s="33">
        <f>IF(OR(E209="",F209=""),"",MAX(0,F209-E209))</f>
        <v/>
      </c>
      <c r="M209" s="61">
        <f>IF(OR(E209="",F209=""),"",N(H209)*L209+N(I209)+N(J209))</f>
        <v/>
      </c>
      <c r="N209" s="61">
        <f>IF(OR(E209="",F209=""),"",IF(K209&lt;&gt;"",K209,(N(H209)*L209+N(I209))*IFERROR(VLOOKUP(D209,Settings!$F$11:$G$16,2,FALSE),0)))</f>
        <v/>
      </c>
      <c r="O209" s="62">
        <f>IF(OR(E209="",F209=""),"",M209-N209)</f>
        <v/>
      </c>
      <c r="P209" s="61">
        <f>IF(N(L209)=0,0,O209/L209)</f>
        <v/>
      </c>
      <c r="Q209" s="44">
        <f>IF(OR(E209="",F209=""),0,MAX(0,MIN(F209,DATE(Settings!$C$6,2,1))-MAX(E209,Q$5)))</f>
        <v/>
      </c>
      <c r="R209" s="44">
        <f>IF(OR(E209="",F209=""),0,MAX(0,MIN(F209,DATE(Settings!$C$6,3,1))-MAX(E209,R$5)))</f>
        <v/>
      </c>
      <c r="S209" s="44">
        <f>IF(OR(E209="",F209=""),0,MAX(0,MIN(F209,DATE(Settings!$C$6,4,1))-MAX(E209,S$5)))</f>
        <v/>
      </c>
      <c r="T209" s="44">
        <f>IF(OR(E209="",F209=""),0,MAX(0,MIN(F209,DATE(Settings!$C$6,5,1))-MAX(E209,T$5)))</f>
        <v/>
      </c>
      <c r="U209" s="44">
        <f>IF(OR(E209="",F209=""),0,MAX(0,MIN(F209,DATE(Settings!$C$6,6,1))-MAX(E209,U$5)))</f>
        <v/>
      </c>
      <c r="V209" s="44">
        <f>IF(OR(E209="",F209=""),0,MAX(0,MIN(F209,DATE(Settings!$C$6,7,1))-MAX(E209,V$5)))</f>
        <v/>
      </c>
      <c r="W209" s="44">
        <f>IF(OR(E209="",F209=""),0,MAX(0,MIN(F209,DATE(Settings!$C$6,8,1))-MAX(E209,W$5)))</f>
        <v/>
      </c>
      <c r="X209" s="44">
        <f>IF(OR(E209="",F209=""),0,MAX(0,MIN(F209,DATE(Settings!$C$6,9,1))-MAX(E209,X$5)))</f>
        <v/>
      </c>
      <c r="Y209" s="44">
        <f>IF(OR(E209="",F209=""),0,MAX(0,MIN(F209,DATE(Settings!$C$6,10,1))-MAX(E209,Y$5)))</f>
        <v/>
      </c>
      <c r="Z209" s="44">
        <f>IF(OR(E209="",F209=""),0,MAX(0,MIN(F209,DATE(Settings!$C$6,11,1))-MAX(E209,Z$5)))</f>
        <v/>
      </c>
      <c r="AA209" s="44">
        <f>IF(OR(E209="",F209=""),0,MAX(0,MIN(F209,DATE(Settings!$C$6,12,1))-MAX(E209,AA$5)))</f>
        <v/>
      </c>
      <c r="AB209" s="44">
        <f>IF(OR(E209="",F209=""),0,MAX(0,MIN(F209,DATE(Settings!$C$6,13,1))-MAX(E209,AB$5)))</f>
        <v/>
      </c>
      <c r="AC209" s="63">
        <f>IF(N(L209)=0,0,M209/L209)</f>
        <v/>
      </c>
    </row>
    <row r="210" hidden="1">
      <c r="B210" s="14" t="n"/>
      <c r="C210" s="14" t="n"/>
      <c r="D210" s="14" t="n"/>
      <c r="E210" s="18" t="n"/>
      <c r="F210" s="18" t="n"/>
      <c r="G210" s="14" t="n"/>
      <c r="H210" s="60" t="n"/>
      <c r="I210" s="60" t="n"/>
      <c r="J210" s="60" t="n"/>
      <c r="K210" s="60" t="n"/>
      <c r="L210" s="33">
        <f>IF(OR(E210="",F210=""),"",MAX(0,F210-E210))</f>
        <v/>
      </c>
      <c r="M210" s="61">
        <f>IF(OR(E210="",F210=""),"",N(H210)*L210+N(I210)+N(J210))</f>
        <v/>
      </c>
      <c r="N210" s="61">
        <f>IF(OR(E210="",F210=""),"",IF(K210&lt;&gt;"",K210,(N(H210)*L210+N(I210))*IFERROR(VLOOKUP(D210,Settings!$F$11:$G$16,2,FALSE),0)))</f>
        <v/>
      </c>
      <c r="O210" s="62">
        <f>IF(OR(E210="",F210=""),"",M210-N210)</f>
        <v/>
      </c>
      <c r="P210" s="61">
        <f>IF(N(L210)=0,0,O210/L210)</f>
        <v/>
      </c>
      <c r="Q210" s="44">
        <f>IF(OR(E210="",F210=""),0,MAX(0,MIN(F210,DATE(Settings!$C$6,2,1))-MAX(E210,Q$5)))</f>
        <v/>
      </c>
      <c r="R210" s="44">
        <f>IF(OR(E210="",F210=""),0,MAX(0,MIN(F210,DATE(Settings!$C$6,3,1))-MAX(E210,R$5)))</f>
        <v/>
      </c>
      <c r="S210" s="44">
        <f>IF(OR(E210="",F210=""),0,MAX(0,MIN(F210,DATE(Settings!$C$6,4,1))-MAX(E210,S$5)))</f>
        <v/>
      </c>
      <c r="T210" s="44">
        <f>IF(OR(E210="",F210=""),0,MAX(0,MIN(F210,DATE(Settings!$C$6,5,1))-MAX(E210,T$5)))</f>
        <v/>
      </c>
      <c r="U210" s="44">
        <f>IF(OR(E210="",F210=""),0,MAX(0,MIN(F210,DATE(Settings!$C$6,6,1))-MAX(E210,U$5)))</f>
        <v/>
      </c>
      <c r="V210" s="44">
        <f>IF(OR(E210="",F210=""),0,MAX(0,MIN(F210,DATE(Settings!$C$6,7,1))-MAX(E210,V$5)))</f>
        <v/>
      </c>
      <c r="W210" s="44">
        <f>IF(OR(E210="",F210=""),0,MAX(0,MIN(F210,DATE(Settings!$C$6,8,1))-MAX(E210,W$5)))</f>
        <v/>
      </c>
      <c r="X210" s="44">
        <f>IF(OR(E210="",F210=""),0,MAX(0,MIN(F210,DATE(Settings!$C$6,9,1))-MAX(E210,X$5)))</f>
        <v/>
      </c>
      <c r="Y210" s="44">
        <f>IF(OR(E210="",F210=""),0,MAX(0,MIN(F210,DATE(Settings!$C$6,10,1))-MAX(E210,Y$5)))</f>
        <v/>
      </c>
      <c r="Z210" s="44">
        <f>IF(OR(E210="",F210=""),0,MAX(0,MIN(F210,DATE(Settings!$C$6,11,1))-MAX(E210,Z$5)))</f>
        <v/>
      </c>
      <c r="AA210" s="44">
        <f>IF(OR(E210="",F210=""),0,MAX(0,MIN(F210,DATE(Settings!$C$6,12,1))-MAX(E210,AA$5)))</f>
        <v/>
      </c>
      <c r="AB210" s="44">
        <f>IF(OR(E210="",F210=""),0,MAX(0,MIN(F210,DATE(Settings!$C$6,13,1))-MAX(E210,AB$5)))</f>
        <v/>
      </c>
      <c r="AC210" s="63">
        <f>IF(N(L210)=0,0,M210/L210)</f>
        <v/>
      </c>
    </row>
    <row r="211" hidden="1">
      <c r="B211" s="14" t="n"/>
      <c r="C211" s="14" t="n"/>
      <c r="D211" s="14" t="n"/>
      <c r="E211" s="18" t="n"/>
      <c r="F211" s="18" t="n"/>
      <c r="G211" s="14" t="n"/>
      <c r="H211" s="60" t="n"/>
      <c r="I211" s="60" t="n"/>
      <c r="J211" s="60" t="n"/>
      <c r="K211" s="60" t="n"/>
      <c r="L211" s="33">
        <f>IF(OR(E211="",F211=""),"",MAX(0,F211-E211))</f>
        <v/>
      </c>
      <c r="M211" s="61">
        <f>IF(OR(E211="",F211=""),"",N(H211)*L211+N(I211)+N(J211))</f>
        <v/>
      </c>
      <c r="N211" s="61">
        <f>IF(OR(E211="",F211=""),"",IF(K211&lt;&gt;"",K211,(N(H211)*L211+N(I211))*IFERROR(VLOOKUP(D211,Settings!$F$11:$G$16,2,FALSE),0)))</f>
        <v/>
      </c>
      <c r="O211" s="62">
        <f>IF(OR(E211="",F211=""),"",M211-N211)</f>
        <v/>
      </c>
      <c r="P211" s="61">
        <f>IF(N(L211)=0,0,O211/L211)</f>
        <v/>
      </c>
      <c r="Q211" s="44">
        <f>IF(OR(E211="",F211=""),0,MAX(0,MIN(F211,DATE(Settings!$C$6,2,1))-MAX(E211,Q$5)))</f>
        <v/>
      </c>
      <c r="R211" s="44">
        <f>IF(OR(E211="",F211=""),0,MAX(0,MIN(F211,DATE(Settings!$C$6,3,1))-MAX(E211,R$5)))</f>
        <v/>
      </c>
      <c r="S211" s="44">
        <f>IF(OR(E211="",F211=""),0,MAX(0,MIN(F211,DATE(Settings!$C$6,4,1))-MAX(E211,S$5)))</f>
        <v/>
      </c>
      <c r="T211" s="44">
        <f>IF(OR(E211="",F211=""),0,MAX(0,MIN(F211,DATE(Settings!$C$6,5,1))-MAX(E211,T$5)))</f>
        <v/>
      </c>
      <c r="U211" s="44">
        <f>IF(OR(E211="",F211=""),0,MAX(0,MIN(F211,DATE(Settings!$C$6,6,1))-MAX(E211,U$5)))</f>
        <v/>
      </c>
      <c r="V211" s="44">
        <f>IF(OR(E211="",F211=""),0,MAX(0,MIN(F211,DATE(Settings!$C$6,7,1))-MAX(E211,V$5)))</f>
        <v/>
      </c>
      <c r="W211" s="44">
        <f>IF(OR(E211="",F211=""),0,MAX(0,MIN(F211,DATE(Settings!$C$6,8,1))-MAX(E211,W$5)))</f>
        <v/>
      </c>
      <c r="X211" s="44">
        <f>IF(OR(E211="",F211=""),0,MAX(0,MIN(F211,DATE(Settings!$C$6,9,1))-MAX(E211,X$5)))</f>
        <v/>
      </c>
      <c r="Y211" s="44">
        <f>IF(OR(E211="",F211=""),0,MAX(0,MIN(F211,DATE(Settings!$C$6,10,1))-MAX(E211,Y$5)))</f>
        <v/>
      </c>
      <c r="Z211" s="44">
        <f>IF(OR(E211="",F211=""),0,MAX(0,MIN(F211,DATE(Settings!$C$6,11,1))-MAX(E211,Z$5)))</f>
        <v/>
      </c>
      <c r="AA211" s="44">
        <f>IF(OR(E211="",F211=""),0,MAX(0,MIN(F211,DATE(Settings!$C$6,12,1))-MAX(E211,AA$5)))</f>
        <v/>
      </c>
      <c r="AB211" s="44">
        <f>IF(OR(E211="",F211=""),0,MAX(0,MIN(F211,DATE(Settings!$C$6,13,1))-MAX(E211,AB$5)))</f>
        <v/>
      </c>
      <c r="AC211" s="63">
        <f>IF(N(L211)=0,0,M211/L211)</f>
        <v/>
      </c>
    </row>
    <row r="212" hidden="1">
      <c r="B212" s="14" t="n"/>
      <c r="C212" s="14" t="n"/>
      <c r="D212" s="14" t="n"/>
      <c r="E212" s="18" t="n"/>
      <c r="F212" s="18" t="n"/>
      <c r="G212" s="14" t="n"/>
      <c r="H212" s="60" t="n"/>
      <c r="I212" s="60" t="n"/>
      <c r="J212" s="60" t="n"/>
      <c r="K212" s="60" t="n"/>
      <c r="L212" s="33">
        <f>IF(OR(E212="",F212=""),"",MAX(0,F212-E212))</f>
        <v/>
      </c>
      <c r="M212" s="61">
        <f>IF(OR(E212="",F212=""),"",N(H212)*L212+N(I212)+N(J212))</f>
        <v/>
      </c>
      <c r="N212" s="61">
        <f>IF(OR(E212="",F212=""),"",IF(K212&lt;&gt;"",K212,(N(H212)*L212+N(I212))*IFERROR(VLOOKUP(D212,Settings!$F$11:$G$16,2,FALSE),0)))</f>
        <v/>
      </c>
      <c r="O212" s="62">
        <f>IF(OR(E212="",F212=""),"",M212-N212)</f>
        <v/>
      </c>
      <c r="P212" s="61">
        <f>IF(N(L212)=0,0,O212/L212)</f>
        <v/>
      </c>
      <c r="Q212" s="44">
        <f>IF(OR(E212="",F212=""),0,MAX(0,MIN(F212,DATE(Settings!$C$6,2,1))-MAX(E212,Q$5)))</f>
        <v/>
      </c>
      <c r="R212" s="44">
        <f>IF(OR(E212="",F212=""),0,MAX(0,MIN(F212,DATE(Settings!$C$6,3,1))-MAX(E212,R$5)))</f>
        <v/>
      </c>
      <c r="S212" s="44">
        <f>IF(OR(E212="",F212=""),0,MAX(0,MIN(F212,DATE(Settings!$C$6,4,1))-MAX(E212,S$5)))</f>
        <v/>
      </c>
      <c r="T212" s="44">
        <f>IF(OR(E212="",F212=""),0,MAX(0,MIN(F212,DATE(Settings!$C$6,5,1))-MAX(E212,T$5)))</f>
        <v/>
      </c>
      <c r="U212" s="44">
        <f>IF(OR(E212="",F212=""),0,MAX(0,MIN(F212,DATE(Settings!$C$6,6,1))-MAX(E212,U$5)))</f>
        <v/>
      </c>
      <c r="V212" s="44">
        <f>IF(OR(E212="",F212=""),0,MAX(0,MIN(F212,DATE(Settings!$C$6,7,1))-MAX(E212,V$5)))</f>
        <v/>
      </c>
      <c r="W212" s="44">
        <f>IF(OR(E212="",F212=""),0,MAX(0,MIN(F212,DATE(Settings!$C$6,8,1))-MAX(E212,W$5)))</f>
        <v/>
      </c>
      <c r="X212" s="44">
        <f>IF(OR(E212="",F212=""),0,MAX(0,MIN(F212,DATE(Settings!$C$6,9,1))-MAX(E212,X$5)))</f>
        <v/>
      </c>
      <c r="Y212" s="44">
        <f>IF(OR(E212="",F212=""),0,MAX(0,MIN(F212,DATE(Settings!$C$6,10,1))-MAX(E212,Y$5)))</f>
        <v/>
      </c>
      <c r="Z212" s="44">
        <f>IF(OR(E212="",F212=""),0,MAX(0,MIN(F212,DATE(Settings!$C$6,11,1))-MAX(E212,Z$5)))</f>
        <v/>
      </c>
      <c r="AA212" s="44">
        <f>IF(OR(E212="",F212=""),0,MAX(0,MIN(F212,DATE(Settings!$C$6,12,1))-MAX(E212,AA$5)))</f>
        <v/>
      </c>
      <c r="AB212" s="44">
        <f>IF(OR(E212="",F212=""),0,MAX(0,MIN(F212,DATE(Settings!$C$6,13,1))-MAX(E212,AB$5)))</f>
        <v/>
      </c>
      <c r="AC212" s="63">
        <f>IF(N(L212)=0,0,M212/L212)</f>
        <v/>
      </c>
    </row>
    <row r="213" hidden="1">
      <c r="B213" s="14" t="n"/>
      <c r="C213" s="14" t="n"/>
      <c r="D213" s="14" t="n"/>
      <c r="E213" s="18" t="n"/>
      <c r="F213" s="18" t="n"/>
      <c r="G213" s="14" t="n"/>
      <c r="H213" s="60" t="n"/>
      <c r="I213" s="60" t="n"/>
      <c r="J213" s="60" t="n"/>
      <c r="K213" s="60" t="n"/>
      <c r="L213" s="33">
        <f>IF(OR(E213="",F213=""),"",MAX(0,F213-E213))</f>
        <v/>
      </c>
      <c r="M213" s="61">
        <f>IF(OR(E213="",F213=""),"",N(H213)*L213+N(I213)+N(J213))</f>
        <v/>
      </c>
      <c r="N213" s="61">
        <f>IF(OR(E213="",F213=""),"",IF(K213&lt;&gt;"",K213,(N(H213)*L213+N(I213))*IFERROR(VLOOKUP(D213,Settings!$F$11:$G$16,2,FALSE),0)))</f>
        <v/>
      </c>
      <c r="O213" s="62">
        <f>IF(OR(E213="",F213=""),"",M213-N213)</f>
        <v/>
      </c>
      <c r="P213" s="61">
        <f>IF(N(L213)=0,0,O213/L213)</f>
        <v/>
      </c>
      <c r="Q213" s="44">
        <f>IF(OR(E213="",F213=""),0,MAX(0,MIN(F213,DATE(Settings!$C$6,2,1))-MAX(E213,Q$5)))</f>
        <v/>
      </c>
      <c r="R213" s="44">
        <f>IF(OR(E213="",F213=""),0,MAX(0,MIN(F213,DATE(Settings!$C$6,3,1))-MAX(E213,R$5)))</f>
        <v/>
      </c>
      <c r="S213" s="44">
        <f>IF(OR(E213="",F213=""),0,MAX(0,MIN(F213,DATE(Settings!$C$6,4,1))-MAX(E213,S$5)))</f>
        <v/>
      </c>
      <c r="T213" s="44">
        <f>IF(OR(E213="",F213=""),0,MAX(0,MIN(F213,DATE(Settings!$C$6,5,1))-MAX(E213,T$5)))</f>
        <v/>
      </c>
      <c r="U213" s="44">
        <f>IF(OR(E213="",F213=""),0,MAX(0,MIN(F213,DATE(Settings!$C$6,6,1))-MAX(E213,U$5)))</f>
        <v/>
      </c>
      <c r="V213" s="44">
        <f>IF(OR(E213="",F213=""),0,MAX(0,MIN(F213,DATE(Settings!$C$6,7,1))-MAX(E213,V$5)))</f>
        <v/>
      </c>
      <c r="W213" s="44">
        <f>IF(OR(E213="",F213=""),0,MAX(0,MIN(F213,DATE(Settings!$C$6,8,1))-MAX(E213,W$5)))</f>
        <v/>
      </c>
      <c r="X213" s="44">
        <f>IF(OR(E213="",F213=""),0,MAX(0,MIN(F213,DATE(Settings!$C$6,9,1))-MAX(E213,X$5)))</f>
        <v/>
      </c>
      <c r="Y213" s="44">
        <f>IF(OR(E213="",F213=""),0,MAX(0,MIN(F213,DATE(Settings!$C$6,10,1))-MAX(E213,Y$5)))</f>
        <v/>
      </c>
      <c r="Z213" s="44">
        <f>IF(OR(E213="",F213=""),0,MAX(0,MIN(F213,DATE(Settings!$C$6,11,1))-MAX(E213,Z$5)))</f>
        <v/>
      </c>
      <c r="AA213" s="44">
        <f>IF(OR(E213="",F213=""),0,MAX(0,MIN(F213,DATE(Settings!$C$6,12,1))-MAX(E213,AA$5)))</f>
        <v/>
      </c>
      <c r="AB213" s="44">
        <f>IF(OR(E213="",F213=""),0,MAX(0,MIN(F213,DATE(Settings!$C$6,13,1))-MAX(E213,AB$5)))</f>
        <v/>
      </c>
      <c r="AC213" s="63">
        <f>IF(N(L213)=0,0,M213/L213)</f>
        <v/>
      </c>
    </row>
    <row r="214" hidden="1">
      <c r="B214" s="14" t="n"/>
      <c r="C214" s="14" t="n"/>
      <c r="D214" s="14" t="n"/>
      <c r="E214" s="18" t="n"/>
      <c r="F214" s="18" t="n"/>
      <c r="G214" s="14" t="n"/>
      <c r="H214" s="60" t="n"/>
      <c r="I214" s="60" t="n"/>
      <c r="J214" s="60" t="n"/>
      <c r="K214" s="60" t="n"/>
      <c r="L214" s="33">
        <f>IF(OR(E214="",F214=""),"",MAX(0,F214-E214))</f>
        <v/>
      </c>
      <c r="M214" s="61">
        <f>IF(OR(E214="",F214=""),"",N(H214)*L214+N(I214)+N(J214))</f>
        <v/>
      </c>
      <c r="N214" s="61">
        <f>IF(OR(E214="",F214=""),"",IF(K214&lt;&gt;"",K214,(N(H214)*L214+N(I214))*IFERROR(VLOOKUP(D214,Settings!$F$11:$G$16,2,FALSE),0)))</f>
        <v/>
      </c>
      <c r="O214" s="62">
        <f>IF(OR(E214="",F214=""),"",M214-N214)</f>
        <v/>
      </c>
      <c r="P214" s="61">
        <f>IF(N(L214)=0,0,O214/L214)</f>
        <v/>
      </c>
      <c r="Q214" s="44">
        <f>IF(OR(E214="",F214=""),0,MAX(0,MIN(F214,DATE(Settings!$C$6,2,1))-MAX(E214,Q$5)))</f>
        <v/>
      </c>
      <c r="R214" s="44">
        <f>IF(OR(E214="",F214=""),0,MAX(0,MIN(F214,DATE(Settings!$C$6,3,1))-MAX(E214,R$5)))</f>
        <v/>
      </c>
      <c r="S214" s="44">
        <f>IF(OR(E214="",F214=""),0,MAX(0,MIN(F214,DATE(Settings!$C$6,4,1))-MAX(E214,S$5)))</f>
        <v/>
      </c>
      <c r="T214" s="44">
        <f>IF(OR(E214="",F214=""),0,MAX(0,MIN(F214,DATE(Settings!$C$6,5,1))-MAX(E214,T$5)))</f>
        <v/>
      </c>
      <c r="U214" s="44">
        <f>IF(OR(E214="",F214=""),0,MAX(0,MIN(F214,DATE(Settings!$C$6,6,1))-MAX(E214,U$5)))</f>
        <v/>
      </c>
      <c r="V214" s="44">
        <f>IF(OR(E214="",F214=""),0,MAX(0,MIN(F214,DATE(Settings!$C$6,7,1))-MAX(E214,V$5)))</f>
        <v/>
      </c>
      <c r="W214" s="44">
        <f>IF(OR(E214="",F214=""),0,MAX(0,MIN(F214,DATE(Settings!$C$6,8,1))-MAX(E214,W$5)))</f>
        <v/>
      </c>
      <c r="X214" s="44">
        <f>IF(OR(E214="",F214=""),0,MAX(0,MIN(F214,DATE(Settings!$C$6,9,1))-MAX(E214,X$5)))</f>
        <v/>
      </c>
      <c r="Y214" s="44">
        <f>IF(OR(E214="",F214=""),0,MAX(0,MIN(F214,DATE(Settings!$C$6,10,1))-MAX(E214,Y$5)))</f>
        <v/>
      </c>
      <c r="Z214" s="44">
        <f>IF(OR(E214="",F214=""),0,MAX(0,MIN(F214,DATE(Settings!$C$6,11,1))-MAX(E214,Z$5)))</f>
        <v/>
      </c>
      <c r="AA214" s="44">
        <f>IF(OR(E214="",F214=""),0,MAX(0,MIN(F214,DATE(Settings!$C$6,12,1))-MAX(E214,AA$5)))</f>
        <v/>
      </c>
      <c r="AB214" s="44">
        <f>IF(OR(E214="",F214=""),0,MAX(0,MIN(F214,DATE(Settings!$C$6,13,1))-MAX(E214,AB$5)))</f>
        <v/>
      </c>
      <c r="AC214" s="63">
        <f>IF(N(L214)=0,0,M214/L214)</f>
        <v/>
      </c>
    </row>
    <row r="215" hidden="1">
      <c r="B215" s="14" t="n"/>
      <c r="C215" s="14" t="n"/>
      <c r="D215" s="14" t="n"/>
      <c r="E215" s="18" t="n"/>
      <c r="F215" s="18" t="n"/>
      <c r="G215" s="14" t="n"/>
      <c r="H215" s="60" t="n"/>
      <c r="I215" s="60" t="n"/>
      <c r="J215" s="60" t="n"/>
      <c r="K215" s="60" t="n"/>
      <c r="L215" s="33">
        <f>IF(OR(E215="",F215=""),"",MAX(0,F215-E215))</f>
        <v/>
      </c>
      <c r="M215" s="61">
        <f>IF(OR(E215="",F215=""),"",N(H215)*L215+N(I215)+N(J215))</f>
        <v/>
      </c>
      <c r="N215" s="61">
        <f>IF(OR(E215="",F215=""),"",IF(K215&lt;&gt;"",K215,(N(H215)*L215+N(I215))*IFERROR(VLOOKUP(D215,Settings!$F$11:$G$16,2,FALSE),0)))</f>
        <v/>
      </c>
      <c r="O215" s="62">
        <f>IF(OR(E215="",F215=""),"",M215-N215)</f>
        <v/>
      </c>
      <c r="P215" s="61">
        <f>IF(N(L215)=0,0,O215/L215)</f>
        <v/>
      </c>
      <c r="Q215" s="44">
        <f>IF(OR(E215="",F215=""),0,MAX(0,MIN(F215,DATE(Settings!$C$6,2,1))-MAX(E215,Q$5)))</f>
        <v/>
      </c>
      <c r="R215" s="44">
        <f>IF(OR(E215="",F215=""),0,MAX(0,MIN(F215,DATE(Settings!$C$6,3,1))-MAX(E215,R$5)))</f>
        <v/>
      </c>
      <c r="S215" s="44">
        <f>IF(OR(E215="",F215=""),0,MAX(0,MIN(F215,DATE(Settings!$C$6,4,1))-MAX(E215,S$5)))</f>
        <v/>
      </c>
      <c r="T215" s="44">
        <f>IF(OR(E215="",F215=""),0,MAX(0,MIN(F215,DATE(Settings!$C$6,5,1))-MAX(E215,T$5)))</f>
        <v/>
      </c>
      <c r="U215" s="44">
        <f>IF(OR(E215="",F215=""),0,MAX(0,MIN(F215,DATE(Settings!$C$6,6,1))-MAX(E215,U$5)))</f>
        <v/>
      </c>
      <c r="V215" s="44">
        <f>IF(OR(E215="",F215=""),0,MAX(0,MIN(F215,DATE(Settings!$C$6,7,1))-MAX(E215,V$5)))</f>
        <v/>
      </c>
      <c r="W215" s="44">
        <f>IF(OR(E215="",F215=""),0,MAX(0,MIN(F215,DATE(Settings!$C$6,8,1))-MAX(E215,W$5)))</f>
        <v/>
      </c>
      <c r="X215" s="44">
        <f>IF(OR(E215="",F215=""),0,MAX(0,MIN(F215,DATE(Settings!$C$6,9,1))-MAX(E215,X$5)))</f>
        <v/>
      </c>
      <c r="Y215" s="44">
        <f>IF(OR(E215="",F215=""),0,MAX(0,MIN(F215,DATE(Settings!$C$6,10,1))-MAX(E215,Y$5)))</f>
        <v/>
      </c>
      <c r="Z215" s="44">
        <f>IF(OR(E215="",F215=""),0,MAX(0,MIN(F215,DATE(Settings!$C$6,11,1))-MAX(E215,Z$5)))</f>
        <v/>
      </c>
      <c r="AA215" s="44">
        <f>IF(OR(E215="",F215=""),0,MAX(0,MIN(F215,DATE(Settings!$C$6,12,1))-MAX(E215,AA$5)))</f>
        <v/>
      </c>
      <c r="AB215" s="44">
        <f>IF(OR(E215="",F215=""),0,MAX(0,MIN(F215,DATE(Settings!$C$6,13,1))-MAX(E215,AB$5)))</f>
        <v/>
      </c>
      <c r="AC215" s="63">
        <f>IF(N(L215)=0,0,M215/L215)</f>
        <v/>
      </c>
    </row>
    <row r="216" hidden="1">
      <c r="B216" s="14" t="n"/>
      <c r="C216" s="14" t="n"/>
      <c r="D216" s="14" t="n"/>
      <c r="E216" s="18" t="n"/>
      <c r="F216" s="18" t="n"/>
      <c r="G216" s="14" t="n"/>
      <c r="H216" s="60" t="n"/>
      <c r="I216" s="60" t="n"/>
      <c r="J216" s="60" t="n"/>
      <c r="K216" s="60" t="n"/>
      <c r="L216" s="33">
        <f>IF(OR(E216="",F216=""),"",MAX(0,F216-E216))</f>
        <v/>
      </c>
      <c r="M216" s="61">
        <f>IF(OR(E216="",F216=""),"",N(H216)*L216+N(I216)+N(J216))</f>
        <v/>
      </c>
      <c r="N216" s="61">
        <f>IF(OR(E216="",F216=""),"",IF(K216&lt;&gt;"",K216,(N(H216)*L216+N(I216))*IFERROR(VLOOKUP(D216,Settings!$F$11:$G$16,2,FALSE),0)))</f>
        <v/>
      </c>
      <c r="O216" s="62">
        <f>IF(OR(E216="",F216=""),"",M216-N216)</f>
        <v/>
      </c>
      <c r="P216" s="61">
        <f>IF(N(L216)=0,0,O216/L216)</f>
        <v/>
      </c>
      <c r="Q216" s="44">
        <f>IF(OR(E216="",F216=""),0,MAX(0,MIN(F216,DATE(Settings!$C$6,2,1))-MAX(E216,Q$5)))</f>
        <v/>
      </c>
      <c r="R216" s="44">
        <f>IF(OR(E216="",F216=""),0,MAX(0,MIN(F216,DATE(Settings!$C$6,3,1))-MAX(E216,R$5)))</f>
        <v/>
      </c>
      <c r="S216" s="44">
        <f>IF(OR(E216="",F216=""),0,MAX(0,MIN(F216,DATE(Settings!$C$6,4,1))-MAX(E216,S$5)))</f>
        <v/>
      </c>
      <c r="T216" s="44">
        <f>IF(OR(E216="",F216=""),0,MAX(0,MIN(F216,DATE(Settings!$C$6,5,1))-MAX(E216,T$5)))</f>
        <v/>
      </c>
      <c r="U216" s="44">
        <f>IF(OR(E216="",F216=""),0,MAX(0,MIN(F216,DATE(Settings!$C$6,6,1))-MAX(E216,U$5)))</f>
        <v/>
      </c>
      <c r="V216" s="44">
        <f>IF(OR(E216="",F216=""),0,MAX(0,MIN(F216,DATE(Settings!$C$6,7,1))-MAX(E216,V$5)))</f>
        <v/>
      </c>
      <c r="W216" s="44">
        <f>IF(OR(E216="",F216=""),0,MAX(0,MIN(F216,DATE(Settings!$C$6,8,1))-MAX(E216,W$5)))</f>
        <v/>
      </c>
      <c r="X216" s="44">
        <f>IF(OR(E216="",F216=""),0,MAX(0,MIN(F216,DATE(Settings!$C$6,9,1))-MAX(E216,X$5)))</f>
        <v/>
      </c>
      <c r="Y216" s="44">
        <f>IF(OR(E216="",F216=""),0,MAX(0,MIN(F216,DATE(Settings!$C$6,10,1))-MAX(E216,Y$5)))</f>
        <v/>
      </c>
      <c r="Z216" s="44">
        <f>IF(OR(E216="",F216=""),0,MAX(0,MIN(F216,DATE(Settings!$C$6,11,1))-MAX(E216,Z$5)))</f>
        <v/>
      </c>
      <c r="AA216" s="44">
        <f>IF(OR(E216="",F216=""),0,MAX(0,MIN(F216,DATE(Settings!$C$6,12,1))-MAX(E216,AA$5)))</f>
        <v/>
      </c>
      <c r="AB216" s="44">
        <f>IF(OR(E216="",F216=""),0,MAX(0,MIN(F216,DATE(Settings!$C$6,13,1))-MAX(E216,AB$5)))</f>
        <v/>
      </c>
      <c r="AC216" s="63">
        <f>IF(N(L216)=0,0,M216/L216)</f>
        <v/>
      </c>
    </row>
    <row r="217" hidden="1">
      <c r="B217" s="14" t="n"/>
      <c r="C217" s="14" t="n"/>
      <c r="D217" s="14" t="n"/>
      <c r="E217" s="18" t="n"/>
      <c r="F217" s="18" t="n"/>
      <c r="G217" s="14" t="n"/>
      <c r="H217" s="60" t="n"/>
      <c r="I217" s="60" t="n"/>
      <c r="J217" s="60" t="n"/>
      <c r="K217" s="60" t="n"/>
      <c r="L217" s="33">
        <f>IF(OR(E217="",F217=""),"",MAX(0,F217-E217))</f>
        <v/>
      </c>
      <c r="M217" s="61">
        <f>IF(OR(E217="",F217=""),"",N(H217)*L217+N(I217)+N(J217))</f>
        <v/>
      </c>
      <c r="N217" s="61">
        <f>IF(OR(E217="",F217=""),"",IF(K217&lt;&gt;"",K217,(N(H217)*L217+N(I217))*IFERROR(VLOOKUP(D217,Settings!$F$11:$G$16,2,FALSE),0)))</f>
        <v/>
      </c>
      <c r="O217" s="62">
        <f>IF(OR(E217="",F217=""),"",M217-N217)</f>
        <v/>
      </c>
      <c r="P217" s="61">
        <f>IF(N(L217)=0,0,O217/L217)</f>
        <v/>
      </c>
      <c r="Q217" s="44">
        <f>IF(OR(E217="",F217=""),0,MAX(0,MIN(F217,DATE(Settings!$C$6,2,1))-MAX(E217,Q$5)))</f>
        <v/>
      </c>
      <c r="R217" s="44">
        <f>IF(OR(E217="",F217=""),0,MAX(0,MIN(F217,DATE(Settings!$C$6,3,1))-MAX(E217,R$5)))</f>
        <v/>
      </c>
      <c r="S217" s="44">
        <f>IF(OR(E217="",F217=""),0,MAX(0,MIN(F217,DATE(Settings!$C$6,4,1))-MAX(E217,S$5)))</f>
        <v/>
      </c>
      <c r="T217" s="44">
        <f>IF(OR(E217="",F217=""),0,MAX(0,MIN(F217,DATE(Settings!$C$6,5,1))-MAX(E217,T$5)))</f>
        <v/>
      </c>
      <c r="U217" s="44">
        <f>IF(OR(E217="",F217=""),0,MAX(0,MIN(F217,DATE(Settings!$C$6,6,1))-MAX(E217,U$5)))</f>
        <v/>
      </c>
      <c r="V217" s="44">
        <f>IF(OR(E217="",F217=""),0,MAX(0,MIN(F217,DATE(Settings!$C$6,7,1))-MAX(E217,V$5)))</f>
        <v/>
      </c>
      <c r="W217" s="44">
        <f>IF(OR(E217="",F217=""),0,MAX(0,MIN(F217,DATE(Settings!$C$6,8,1))-MAX(E217,W$5)))</f>
        <v/>
      </c>
      <c r="X217" s="44">
        <f>IF(OR(E217="",F217=""),0,MAX(0,MIN(F217,DATE(Settings!$C$6,9,1))-MAX(E217,X$5)))</f>
        <v/>
      </c>
      <c r="Y217" s="44">
        <f>IF(OR(E217="",F217=""),0,MAX(0,MIN(F217,DATE(Settings!$C$6,10,1))-MAX(E217,Y$5)))</f>
        <v/>
      </c>
      <c r="Z217" s="44">
        <f>IF(OR(E217="",F217=""),0,MAX(0,MIN(F217,DATE(Settings!$C$6,11,1))-MAX(E217,Z$5)))</f>
        <v/>
      </c>
      <c r="AA217" s="44">
        <f>IF(OR(E217="",F217=""),0,MAX(0,MIN(F217,DATE(Settings!$C$6,12,1))-MAX(E217,AA$5)))</f>
        <v/>
      </c>
      <c r="AB217" s="44">
        <f>IF(OR(E217="",F217=""),0,MAX(0,MIN(F217,DATE(Settings!$C$6,13,1))-MAX(E217,AB$5)))</f>
        <v/>
      </c>
      <c r="AC217" s="63">
        <f>IF(N(L217)=0,0,M217/L217)</f>
        <v/>
      </c>
    </row>
    <row r="218" hidden="1">
      <c r="B218" s="14" t="n"/>
      <c r="C218" s="14" t="n"/>
      <c r="D218" s="14" t="n"/>
      <c r="E218" s="18" t="n"/>
      <c r="F218" s="18" t="n"/>
      <c r="G218" s="14" t="n"/>
      <c r="H218" s="60" t="n"/>
      <c r="I218" s="60" t="n"/>
      <c r="J218" s="60" t="n"/>
      <c r="K218" s="60" t="n"/>
      <c r="L218" s="33">
        <f>IF(OR(E218="",F218=""),"",MAX(0,F218-E218))</f>
        <v/>
      </c>
      <c r="M218" s="61">
        <f>IF(OR(E218="",F218=""),"",N(H218)*L218+N(I218)+N(J218))</f>
        <v/>
      </c>
      <c r="N218" s="61">
        <f>IF(OR(E218="",F218=""),"",IF(K218&lt;&gt;"",K218,(N(H218)*L218+N(I218))*IFERROR(VLOOKUP(D218,Settings!$F$11:$G$16,2,FALSE),0)))</f>
        <v/>
      </c>
      <c r="O218" s="62">
        <f>IF(OR(E218="",F218=""),"",M218-N218)</f>
        <v/>
      </c>
      <c r="P218" s="61">
        <f>IF(N(L218)=0,0,O218/L218)</f>
        <v/>
      </c>
      <c r="Q218" s="44">
        <f>IF(OR(E218="",F218=""),0,MAX(0,MIN(F218,DATE(Settings!$C$6,2,1))-MAX(E218,Q$5)))</f>
        <v/>
      </c>
      <c r="R218" s="44">
        <f>IF(OR(E218="",F218=""),0,MAX(0,MIN(F218,DATE(Settings!$C$6,3,1))-MAX(E218,R$5)))</f>
        <v/>
      </c>
      <c r="S218" s="44">
        <f>IF(OR(E218="",F218=""),0,MAX(0,MIN(F218,DATE(Settings!$C$6,4,1))-MAX(E218,S$5)))</f>
        <v/>
      </c>
      <c r="T218" s="44">
        <f>IF(OR(E218="",F218=""),0,MAX(0,MIN(F218,DATE(Settings!$C$6,5,1))-MAX(E218,T$5)))</f>
        <v/>
      </c>
      <c r="U218" s="44">
        <f>IF(OR(E218="",F218=""),0,MAX(0,MIN(F218,DATE(Settings!$C$6,6,1))-MAX(E218,U$5)))</f>
        <v/>
      </c>
      <c r="V218" s="44">
        <f>IF(OR(E218="",F218=""),0,MAX(0,MIN(F218,DATE(Settings!$C$6,7,1))-MAX(E218,V$5)))</f>
        <v/>
      </c>
      <c r="W218" s="44">
        <f>IF(OR(E218="",F218=""),0,MAX(0,MIN(F218,DATE(Settings!$C$6,8,1))-MAX(E218,W$5)))</f>
        <v/>
      </c>
      <c r="X218" s="44">
        <f>IF(OR(E218="",F218=""),0,MAX(0,MIN(F218,DATE(Settings!$C$6,9,1))-MAX(E218,X$5)))</f>
        <v/>
      </c>
      <c r="Y218" s="44">
        <f>IF(OR(E218="",F218=""),0,MAX(0,MIN(F218,DATE(Settings!$C$6,10,1))-MAX(E218,Y$5)))</f>
        <v/>
      </c>
      <c r="Z218" s="44">
        <f>IF(OR(E218="",F218=""),0,MAX(0,MIN(F218,DATE(Settings!$C$6,11,1))-MAX(E218,Z$5)))</f>
        <v/>
      </c>
      <c r="AA218" s="44">
        <f>IF(OR(E218="",F218=""),0,MAX(0,MIN(F218,DATE(Settings!$C$6,12,1))-MAX(E218,AA$5)))</f>
        <v/>
      </c>
      <c r="AB218" s="44">
        <f>IF(OR(E218="",F218=""),0,MAX(0,MIN(F218,DATE(Settings!$C$6,13,1))-MAX(E218,AB$5)))</f>
        <v/>
      </c>
      <c r="AC218" s="63">
        <f>IF(N(L218)=0,0,M218/L218)</f>
        <v/>
      </c>
    </row>
    <row r="219" hidden="1">
      <c r="B219" s="14" t="n"/>
      <c r="C219" s="14" t="n"/>
      <c r="D219" s="14" t="n"/>
      <c r="E219" s="18" t="n"/>
      <c r="F219" s="18" t="n"/>
      <c r="G219" s="14" t="n"/>
      <c r="H219" s="60" t="n"/>
      <c r="I219" s="60" t="n"/>
      <c r="J219" s="60" t="n"/>
      <c r="K219" s="60" t="n"/>
      <c r="L219" s="33">
        <f>IF(OR(E219="",F219=""),"",MAX(0,F219-E219))</f>
        <v/>
      </c>
      <c r="M219" s="61">
        <f>IF(OR(E219="",F219=""),"",N(H219)*L219+N(I219)+N(J219))</f>
        <v/>
      </c>
      <c r="N219" s="61">
        <f>IF(OR(E219="",F219=""),"",IF(K219&lt;&gt;"",K219,(N(H219)*L219+N(I219))*IFERROR(VLOOKUP(D219,Settings!$F$11:$G$16,2,FALSE),0)))</f>
        <v/>
      </c>
      <c r="O219" s="62">
        <f>IF(OR(E219="",F219=""),"",M219-N219)</f>
        <v/>
      </c>
      <c r="P219" s="61">
        <f>IF(N(L219)=0,0,O219/L219)</f>
        <v/>
      </c>
      <c r="Q219" s="44">
        <f>IF(OR(E219="",F219=""),0,MAX(0,MIN(F219,DATE(Settings!$C$6,2,1))-MAX(E219,Q$5)))</f>
        <v/>
      </c>
      <c r="R219" s="44">
        <f>IF(OR(E219="",F219=""),0,MAX(0,MIN(F219,DATE(Settings!$C$6,3,1))-MAX(E219,R$5)))</f>
        <v/>
      </c>
      <c r="S219" s="44">
        <f>IF(OR(E219="",F219=""),0,MAX(0,MIN(F219,DATE(Settings!$C$6,4,1))-MAX(E219,S$5)))</f>
        <v/>
      </c>
      <c r="T219" s="44">
        <f>IF(OR(E219="",F219=""),0,MAX(0,MIN(F219,DATE(Settings!$C$6,5,1))-MAX(E219,T$5)))</f>
        <v/>
      </c>
      <c r="U219" s="44">
        <f>IF(OR(E219="",F219=""),0,MAX(0,MIN(F219,DATE(Settings!$C$6,6,1))-MAX(E219,U$5)))</f>
        <v/>
      </c>
      <c r="V219" s="44">
        <f>IF(OR(E219="",F219=""),0,MAX(0,MIN(F219,DATE(Settings!$C$6,7,1))-MAX(E219,V$5)))</f>
        <v/>
      </c>
      <c r="W219" s="44">
        <f>IF(OR(E219="",F219=""),0,MAX(0,MIN(F219,DATE(Settings!$C$6,8,1))-MAX(E219,W$5)))</f>
        <v/>
      </c>
      <c r="X219" s="44">
        <f>IF(OR(E219="",F219=""),0,MAX(0,MIN(F219,DATE(Settings!$C$6,9,1))-MAX(E219,X$5)))</f>
        <v/>
      </c>
      <c r="Y219" s="44">
        <f>IF(OR(E219="",F219=""),0,MAX(0,MIN(F219,DATE(Settings!$C$6,10,1))-MAX(E219,Y$5)))</f>
        <v/>
      </c>
      <c r="Z219" s="44">
        <f>IF(OR(E219="",F219=""),0,MAX(0,MIN(F219,DATE(Settings!$C$6,11,1))-MAX(E219,Z$5)))</f>
        <v/>
      </c>
      <c r="AA219" s="44">
        <f>IF(OR(E219="",F219=""),0,MAX(0,MIN(F219,DATE(Settings!$C$6,12,1))-MAX(E219,AA$5)))</f>
        <v/>
      </c>
      <c r="AB219" s="44">
        <f>IF(OR(E219="",F219=""),0,MAX(0,MIN(F219,DATE(Settings!$C$6,13,1))-MAX(E219,AB$5)))</f>
        <v/>
      </c>
      <c r="AC219" s="63">
        <f>IF(N(L219)=0,0,M219/L219)</f>
        <v/>
      </c>
    </row>
    <row r="220" hidden="1">
      <c r="B220" s="14" t="n"/>
      <c r="C220" s="14" t="n"/>
      <c r="D220" s="14" t="n"/>
      <c r="E220" s="18" t="n"/>
      <c r="F220" s="18" t="n"/>
      <c r="G220" s="14" t="n"/>
      <c r="H220" s="60" t="n"/>
      <c r="I220" s="60" t="n"/>
      <c r="J220" s="60" t="n"/>
      <c r="K220" s="60" t="n"/>
      <c r="L220" s="33">
        <f>IF(OR(E220="",F220=""),"",MAX(0,F220-E220))</f>
        <v/>
      </c>
      <c r="M220" s="61">
        <f>IF(OR(E220="",F220=""),"",N(H220)*L220+N(I220)+N(J220))</f>
        <v/>
      </c>
      <c r="N220" s="61">
        <f>IF(OR(E220="",F220=""),"",IF(K220&lt;&gt;"",K220,(N(H220)*L220+N(I220))*IFERROR(VLOOKUP(D220,Settings!$F$11:$G$16,2,FALSE),0)))</f>
        <v/>
      </c>
      <c r="O220" s="62">
        <f>IF(OR(E220="",F220=""),"",M220-N220)</f>
        <v/>
      </c>
      <c r="P220" s="61">
        <f>IF(N(L220)=0,0,O220/L220)</f>
        <v/>
      </c>
      <c r="Q220" s="44">
        <f>IF(OR(E220="",F220=""),0,MAX(0,MIN(F220,DATE(Settings!$C$6,2,1))-MAX(E220,Q$5)))</f>
        <v/>
      </c>
      <c r="R220" s="44">
        <f>IF(OR(E220="",F220=""),0,MAX(0,MIN(F220,DATE(Settings!$C$6,3,1))-MAX(E220,R$5)))</f>
        <v/>
      </c>
      <c r="S220" s="44">
        <f>IF(OR(E220="",F220=""),0,MAX(0,MIN(F220,DATE(Settings!$C$6,4,1))-MAX(E220,S$5)))</f>
        <v/>
      </c>
      <c r="T220" s="44">
        <f>IF(OR(E220="",F220=""),0,MAX(0,MIN(F220,DATE(Settings!$C$6,5,1))-MAX(E220,T$5)))</f>
        <v/>
      </c>
      <c r="U220" s="44">
        <f>IF(OR(E220="",F220=""),0,MAX(0,MIN(F220,DATE(Settings!$C$6,6,1))-MAX(E220,U$5)))</f>
        <v/>
      </c>
      <c r="V220" s="44">
        <f>IF(OR(E220="",F220=""),0,MAX(0,MIN(F220,DATE(Settings!$C$6,7,1))-MAX(E220,V$5)))</f>
        <v/>
      </c>
      <c r="W220" s="44">
        <f>IF(OR(E220="",F220=""),0,MAX(0,MIN(F220,DATE(Settings!$C$6,8,1))-MAX(E220,W$5)))</f>
        <v/>
      </c>
      <c r="X220" s="44">
        <f>IF(OR(E220="",F220=""),0,MAX(0,MIN(F220,DATE(Settings!$C$6,9,1))-MAX(E220,X$5)))</f>
        <v/>
      </c>
      <c r="Y220" s="44">
        <f>IF(OR(E220="",F220=""),0,MAX(0,MIN(F220,DATE(Settings!$C$6,10,1))-MAX(E220,Y$5)))</f>
        <v/>
      </c>
      <c r="Z220" s="44">
        <f>IF(OR(E220="",F220=""),0,MAX(0,MIN(F220,DATE(Settings!$C$6,11,1))-MAX(E220,Z$5)))</f>
        <v/>
      </c>
      <c r="AA220" s="44">
        <f>IF(OR(E220="",F220=""),0,MAX(0,MIN(F220,DATE(Settings!$C$6,12,1))-MAX(E220,AA$5)))</f>
        <v/>
      </c>
      <c r="AB220" s="44">
        <f>IF(OR(E220="",F220=""),0,MAX(0,MIN(F220,DATE(Settings!$C$6,13,1))-MAX(E220,AB$5)))</f>
        <v/>
      </c>
      <c r="AC220" s="63">
        <f>IF(N(L220)=0,0,M220/L220)</f>
        <v/>
      </c>
    </row>
    <row r="221" hidden="1">
      <c r="B221" s="14" t="n"/>
      <c r="C221" s="14" t="n"/>
      <c r="D221" s="14" t="n"/>
      <c r="E221" s="18" t="n"/>
      <c r="F221" s="18" t="n"/>
      <c r="G221" s="14" t="n"/>
      <c r="H221" s="60" t="n"/>
      <c r="I221" s="60" t="n"/>
      <c r="J221" s="60" t="n"/>
      <c r="K221" s="60" t="n"/>
      <c r="L221" s="33">
        <f>IF(OR(E221="",F221=""),"",MAX(0,F221-E221))</f>
        <v/>
      </c>
      <c r="M221" s="61">
        <f>IF(OR(E221="",F221=""),"",N(H221)*L221+N(I221)+N(J221))</f>
        <v/>
      </c>
      <c r="N221" s="61">
        <f>IF(OR(E221="",F221=""),"",IF(K221&lt;&gt;"",K221,(N(H221)*L221+N(I221))*IFERROR(VLOOKUP(D221,Settings!$F$11:$G$16,2,FALSE),0)))</f>
        <v/>
      </c>
      <c r="O221" s="62">
        <f>IF(OR(E221="",F221=""),"",M221-N221)</f>
        <v/>
      </c>
      <c r="P221" s="61">
        <f>IF(N(L221)=0,0,O221/L221)</f>
        <v/>
      </c>
      <c r="Q221" s="44">
        <f>IF(OR(E221="",F221=""),0,MAX(0,MIN(F221,DATE(Settings!$C$6,2,1))-MAX(E221,Q$5)))</f>
        <v/>
      </c>
      <c r="R221" s="44">
        <f>IF(OR(E221="",F221=""),0,MAX(0,MIN(F221,DATE(Settings!$C$6,3,1))-MAX(E221,R$5)))</f>
        <v/>
      </c>
      <c r="S221" s="44">
        <f>IF(OR(E221="",F221=""),0,MAX(0,MIN(F221,DATE(Settings!$C$6,4,1))-MAX(E221,S$5)))</f>
        <v/>
      </c>
      <c r="T221" s="44">
        <f>IF(OR(E221="",F221=""),0,MAX(0,MIN(F221,DATE(Settings!$C$6,5,1))-MAX(E221,T$5)))</f>
        <v/>
      </c>
      <c r="U221" s="44">
        <f>IF(OR(E221="",F221=""),0,MAX(0,MIN(F221,DATE(Settings!$C$6,6,1))-MAX(E221,U$5)))</f>
        <v/>
      </c>
      <c r="V221" s="44">
        <f>IF(OR(E221="",F221=""),0,MAX(0,MIN(F221,DATE(Settings!$C$6,7,1))-MAX(E221,V$5)))</f>
        <v/>
      </c>
      <c r="W221" s="44">
        <f>IF(OR(E221="",F221=""),0,MAX(0,MIN(F221,DATE(Settings!$C$6,8,1))-MAX(E221,W$5)))</f>
        <v/>
      </c>
      <c r="X221" s="44">
        <f>IF(OR(E221="",F221=""),0,MAX(0,MIN(F221,DATE(Settings!$C$6,9,1))-MAX(E221,X$5)))</f>
        <v/>
      </c>
      <c r="Y221" s="44">
        <f>IF(OR(E221="",F221=""),0,MAX(0,MIN(F221,DATE(Settings!$C$6,10,1))-MAX(E221,Y$5)))</f>
        <v/>
      </c>
      <c r="Z221" s="44">
        <f>IF(OR(E221="",F221=""),0,MAX(0,MIN(F221,DATE(Settings!$C$6,11,1))-MAX(E221,Z$5)))</f>
        <v/>
      </c>
      <c r="AA221" s="44">
        <f>IF(OR(E221="",F221=""),0,MAX(0,MIN(F221,DATE(Settings!$C$6,12,1))-MAX(E221,AA$5)))</f>
        <v/>
      </c>
      <c r="AB221" s="44">
        <f>IF(OR(E221="",F221=""),0,MAX(0,MIN(F221,DATE(Settings!$C$6,13,1))-MAX(E221,AB$5)))</f>
        <v/>
      </c>
      <c r="AC221" s="63">
        <f>IF(N(L221)=0,0,M221/L221)</f>
        <v/>
      </c>
    </row>
    <row r="222" hidden="1">
      <c r="B222" s="14" t="n"/>
      <c r="C222" s="14" t="n"/>
      <c r="D222" s="14" t="n"/>
      <c r="E222" s="18" t="n"/>
      <c r="F222" s="18" t="n"/>
      <c r="G222" s="14" t="n"/>
      <c r="H222" s="60" t="n"/>
      <c r="I222" s="60" t="n"/>
      <c r="J222" s="60" t="n"/>
      <c r="K222" s="60" t="n"/>
      <c r="L222" s="33">
        <f>IF(OR(E222="",F222=""),"",MAX(0,F222-E222))</f>
        <v/>
      </c>
      <c r="M222" s="61">
        <f>IF(OR(E222="",F222=""),"",N(H222)*L222+N(I222)+N(J222))</f>
        <v/>
      </c>
      <c r="N222" s="61">
        <f>IF(OR(E222="",F222=""),"",IF(K222&lt;&gt;"",K222,(N(H222)*L222+N(I222))*IFERROR(VLOOKUP(D222,Settings!$F$11:$G$16,2,FALSE),0)))</f>
        <v/>
      </c>
      <c r="O222" s="62">
        <f>IF(OR(E222="",F222=""),"",M222-N222)</f>
        <v/>
      </c>
      <c r="P222" s="61">
        <f>IF(N(L222)=0,0,O222/L222)</f>
        <v/>
      </c>
      <c r="Q222" s="44">
        <f>IF(OR(E222="",F222=""),0,MAX(0,MIN(F222,DATE(Settings!$C$6,2,1))-MAX(E222,Q$5)))</f>
        <v/>
      </c>
      <c r="R222" s="44">
        <f>IF(OR(E222="",F222=""),0,MAX(0,MIN(F222,DATE(Settings!$C$6,3,1))-MAX(E222,R$5)))</f>
        <v/>
      </c>
      <c r="S222" s="44">
        <f>IF(OR(E222="",F222=""),0,MAX(0,MIN(F222,DATE(Settings!$C$6,4,1))-MAX(E222,S$5)))</f>
        <v/>
      </c>
      <c r="T222" s="44">
        <f>IF(OR(E222="",F222=""),0,MAX(0,MIN(F222,DATE(Settings!$C$6,5,1))-MAX(E222,T$5)))</f>
        <v/>
      </c>
      <c r="U222" s="44">
        <f>IF(OR(E222="",F222=""),0,MAX(0,MIN(F222,DATE(Settings!$C$6,6,1))-MAX(E222,U$5)))</f>
        <v/>
      </c>
      <c r="V222" s="44">
        <f>IF(OR(E222="",F222=""),0,MAX(0,MIN(F222,DATE(Settings!$C$6,7,1))-MAX(E222,V$5)))</f>
        <v/>
      </c>
      <c r="W222" s="44">
        <f>IF(OR(E222="",F222=""),0,MAX(0,MIN(F222,DATE(Settings!$C$6,8,1))-MAX(E222,W$5)))</f>
        <v/>
      </c>
      <c r="X222" s="44">
        <f>IF(OR(E222="",F222=""),0,MAX(0,MIN(F222,DATE(Settings!$C$6,9,1))-MAX(E222,X$5)))</f>
        <v/>
      </c>
      <c r="Y222" s="44">
        <f>IF(OR(E222="",F222=""),0,MAX(0,MIN(F222,DATE(Settings!$C$6,10,1))-MAX(E222,Y$5)))</f>
        <v/>
      </c>
      <c r="Z222" s="44">
        <f>IF(OR(E222="",F222=""),0,MAX(0,MIN(F222,DATE(Settings!$C$6,11,1))-MAX(E222,Z$5)))</f>
        <v/>
      </c>
      <c r="AA222" s="44">
        <f>IF(OR(E222="",F222=""),0,MAX(0,MIN(F222,DATE(Settings!$C$6,12,1))-MAX(E222,AA$5)))</f>
        <v/>
      </c>
      <c r="AB222" s="44">
        <f>IF(OR(E222="",F222=""),0,MAX(0,MIN(F222,DATE(Settings!$C$6,13,1))-MAX(E222,AB$5)))</f>
        <v/>
      </c>
      <c r="AC222" s="63">
        <f>IF(N(L222)=0,0,M222/L222)</f>
        <v/>
      </c>
    </row>
    <row r="223" hidden="1">
      <c r="B223" s="14" t="n"/>
      <c r="C223" s="14" t="n"/>
      <c r="D223" s="14" t="n"/>
      <c r="E223" s="18" t="n"/>
      <c r="F223" s="18" t="n"/>
      <c r="G223" s="14" t="n"/>
      <c r="H223" s="60" t="n"/>
      <c r="I223" s="60" t="n"/>
      <c r="J223" s="60" t="n"/>
      <c r="K223" s="60" t="n"/>
      <c r="L223" s="33">
        <f>IF(OR(E223="",F223=""),"",MAX(0,F223-E223))</f>
        <v/>
      </c>
      <c r="M223" s="61">
        <f>IF(OR(E223="",F223=""),"",N(H223)*L223+N(I223)+N(J223))</f>
        <v/>
      </c>
      <c r="N223" s="61">
        <f>IF(OR(E223="",F223=""),"",IF(K223&lt;&gt;"",K223,(N(H223)*L223+N(I223))*IFERROR(VLOOKUP(D223,Settings!$F$11:$G$16,2,FALSE),0)))</f>
        <v/>
      </c>
      <c r="O223" s="62">
        <f>IF(OR(E223="",F223=""),"",M223-N223)</f>
        <v/>
      </c>
      <c r="P223" s="61">
        <f>IF(N(L223)=0,0,O223/L223)</f>
        <v/>
      </c>
      <c r="Q223" s="44">
        <f>IF(OR(E223="",F223=""),0,MAX(0,MIN(F223,DATE(Settings!$C$6,2,1))-MAX(E223,Q$5)))</f>
        <v/>
      </c>
      <c r="R223" s="44">
        <f>IF(OR(E223="",F223=""),0,MAX(0,MIN(F223,DATE(Settings!$C$6,3,1))-MAX(E223,R$5)))</f>
        <v/>
      </c>
      <c r="S223" s="44">
        <f>IF(OR(E223="",F223=""),0,MAX(0,MIN(F223,DATE(Settings!$C$6,4,1))-MAX(E223,S$5)))</f>
        <v/>
      </c>
      <c r="T223" s="44">
        <f>IF(OR(E223="",F223=""),0,MAX(0,MIN(F223,DATE(Settings!$C$6,5,1))-MAX(E223,T$5)))</f>
        <v/>
      </c>
      <c r="U223" s="44">
        <f>IF(OR(E223="",F223=""),0,MAX(0,MIN(F223,DATE(Settings!$C$6,6,1))-MAX(E223,U$5)))</f>
        <v/>
      </c>
      <c r="V223" s="44">
        <f>IF(OR(E223="",F223=""),0,MAX(0,MIN(F223,DATE(Settings!$C$6,7,1))-MAX(E223,V$5)))</f>
        <v/>
      </c>
      <c r="W223" s="44">
        <f>IF(OR(E223="",F223=""),0,MAX(0,MIN(F223,DATE(Settings!$C$6,8,1))-MAX(E223,W$5)))</f>
        <v/>
      </c>
      <c r="X223" s="44">
        <f>IF(OR(E223="",F223=""),0,MAX(0,MIN(F223,DATE(Settings!$C$6,9,1))-MAX(E223,X$5)))</f>
        <v/>
      </c>
      <c r="Y223" s="44">
        <f>IF(OR(E223="",F223=""),0,MAX(0,MIN(F223,DATE(Settings!$C$6,10,1))-MAX(E223,Y$5)))</f>
        <v/>
      </c>
      <c r="Z223" s="44">
        <f>IF(OR(E223="",F223=""),0,MAX(0,MIN(F223,DATE(Settings!$C$6,11,1))-MAX(E223,Z$5)))</f>
        <v/>
      </c>
      <c r="AA223" s="44">
        <f>IF(OR(E223="",F223=""),0,MAX(0,MIN(F223,DATE(Settings!$C$6,12,1))-MAX(E223,AA$5)))</f>
        <v/>
      </c>
      <c r="AB223" s="44">
        <f>IF(OR(E223="",F223=""),0,MAX(0,MIN(F223,DATE(Settings!$C$6,13,1))-MAX(E223,AB$5)))</f>
        <v/>
      </c>
      <c r="AC223" s="63">
        <f>IF(N(L223)=0,0,M223/L223)</f>
        <v/>
      </c>
    </row>
    <row r="224" hidden="1">
      <c r="B224" s="14" t="n"/>
      <c r="C224" s="14" t="n"/>
      <c r="D224" s="14" t="n"/>
      <c r="E224" s="18" t="n"/>
      <c r="F224" s="18" t="n"/>
      <c r="G224" s="14" t="n"/>
      <c r="H224" s="60" t="n"/>
      <c r="I224" s="60" t="n"/>
      <c r="J224" s="60" t="n"/>
      <c r="K224" s="60" t="n"/>
      <c r="L224" s="33">
        <f>IF(OR(E224="",F224=""),"",MAX(0,F224-E224))</f>
        <v/>
      </c>
      <c r="M224" s="61">
        <f>IF(OR(E224="",F224=""),"",N(H224)*L224+N(I224)+N(J224))</f>
        <v/>
      </c>
      <c r="N224" s="61">
        <f>IF(OR(E224="",F224=""),"",IF(K224&lt;&gt;"",K224,(N(H224)*L224+N(I224))*IFERROR(VLOOKUP(D224,Settings!$F$11:$G$16,2,FALSE),0)))</f>
        <v/>
      </c>
      <c r="O224" s="62">
        <f>IF(OR(E224="",F224=""),"",M224-N224)</f>
        <v/>
      </c>
      <c r="P224" s="61">
        <f>IF(N(L224)=0,0,O224/L224)</f>
        <v/>
      </c>
      <c r="Q224" s="44">
        <f>IF(OR(E224="",F224=""),0,MAX(0,MIN(F224,DATE(Settings!$C$6,2,1))-MAX(E224,Q$5)))</f>
        <v/>
      </c>
      <c r="R224" s="44">
        <f>IF(OR(E224="",F224=""),0,MAX(0,MIN(F224,DATE(Settings!$C$6,3,1))-MAX(E224,R$5)))</f>
        <v/>
      </c>
      <c r="S224" s="44">
        <f>IF(OR(E224="",F224=""),0,MAX(0,MIN(F224,DATE(Settings!$C$6,4,1))-MAX(E224,S$5)))</f>
        <v/>
      </c>
      <c r="T224" s="44">
        <f>IF(OR(E224="",F224=""),0,MAX(0,MIN(F224,DATE(Settings!$C$6,5,1))-MAX(E224,T$5)))</f>
        <v/>
      </c>
      <c r="U224" s="44">
        <f>IF(OR(E224="",F224=""),0,MAX(0,MIN(F224,DATE(Settings!$C$6,6,1))-MAX(E224,U$5)))</f>
        <v/>
      </c>
      <c r="V224" s="44">
        <f>IF(OR(E224="",F224=""),0,MAX(0,MIN(F224,DATE(Settings!$C$6,7,1))-MAX(E224,V$5)))</f>
        <v/>
      </c>
      <c r="W224" s="44">
        <f>IF(OR(E224="",F224=""),0,MAX(0,MIN(F224,DATE(Settings!$C$6,8,1))-MAX(E224,W$5)))</f>
        <v/>
      </c>
      <c r="X224" s="44">
        <f>IF(OR(E224="",F224=""),0,MAX(0,MIN(F224,DATE(Settings!$C$6,9,1))-MAX(E224,X$5)))</f>
        <v/>
      </c>
      <c r="Y224" s="44">
        <f>IF(OR(E224="",F224=""),0,MAX(0,MIN(F224,DATE(Settings!$C$6,10,1))-MAX(E224,Y$5)))</f>
        <v/>
      </c>
      <c r="Z224" s="44">
        <f>IF(OR(E224="",F224=""),0,MAX(0,MIN(F224,DATE(Settings!$C$6,11,1))-MAX(E224,Z$5)))</f>
        <v/>
      </c>
      <c r="AA224" s="44">
        <f>IF(OR(E224="",F224=""),0,MAX(0,MIN(F224,DATE(Settings!$C$6,12,1))-MAX(E224,AA$5)))</f>
        <v/>
      </c>
      <c r="AB224" s="44">
        <f>IF(OR(E224="",F224=""),0,MAX(0,MIN(F224,DATE(Settings!$C$6,13,1))-MAX(E224,AB$5)))</f>
        <v/>
      </c>
      <c r="AC224" s="63">
        <f>IF(N(L224)=0,0,M224/L224)</f>
        <v/>
      </c>
    </row>
    <row r="225" hidden="1">
      <c r="B225" s="14" t="n"/>
      <c r="C225" s="14" t="n"/>
      <c r="D225" s="14" t="n"/>
      <c r="E225" s="18" t="n"/>
      <c r="F225" s="18" t="n"/>
      <c r="G225" s="14" t="n"/>
      <c r="H225" s="60" t="n"/>
      <c r="I225" s="60" t="n"/>
      <c r="J225" s="60" t="n"/>
      <c r="K225" s="60" t="n"/>
      <c r="L225" s="33">
        <f>IF(OR(E225="",F225=""),"",MAX(0,F225-E225))</f>
        <v/>
      </c>
      <c r="M225" s="61">
        <f>IF(OR(E225="",F225=""),"",N(H225)*L225+N(I225)+N(J225))</f>
        <v/>
      </c>
      <c r="N225" s="61">
        <f>IF(OR(E225="",F225=""),"",IF(K225&lt;&gt;"",K225,(N(H225)*L225+N(I225))*IFERROR(VLOOKUP(D225,Settings!$F$11:$G$16,2,FALSE),0)))</f>
        <v/>
      </c>
      <c r="O225" s="62">
        <f>IF(OR(E225="",F225=""),"",M225-N225)</f>
        <v/>
      </c>
      <c r="P225" s="61">
        <f>IF(N(L225)=0,0,O225/L225)</f>
        <v/>
      </c>
      <c r="Q225" s="44">
        <f>IF(OR(E225="",F225=""),0,MAX(0,MIN(F225,DATE(Settings!$C$6,2,1))-MAX(E225,Q$5)))</f>
        <v/>
      </c>
      <c r="R225" s="44">
        <f>IF(OR(E225="",F225=""),0,MAX(0,MIN(F225,DATE(Settings!$C$6,3,1))-MAX(E225,R$5)))</f>
        <v/>
      </c>
      <c r="S225" s="44">
        <f>IF(OR(E225="",F225=""),0,MAX(0,MIN(F225,DATE(Settings!$C$6,4,1))-MAX(E225,S$5)))</f>
        <v/>
      </c>
      <c r="T225" s="44">
        <f>IF(OR(E225="",F225=""),0,MAX(0,MIN(F225,DATE(Settings!$C$6,5,1))-MAX(E225,T$5)))</f>
        <v/>
      </c>
      <c r="U225" s="44">
        <f>IF(OR(E225="",F225=""),0,MAX(0,MIN(F225,DATE(Settings!$C$6,6,1))-MAX(E225,U$5)))</f>
        <v/>
      </c>
      <c r="V225" s="44">
        <f>IF(OR(E225="",F225=""),0,MAX(0,MIN(F225,DATE(Settings!$C$6,7,1))-MAX(E225,V$5)))</f>
        <v/>
      </c>
      <c r="W225" s="44">
        <f>IF(OR(E225="",F225=""),0,MAX(0,MIN(F225,DATE(Settings!$C$6,8,1))-MAX(E225,W$5)))</f>
        <v/>
      </c>
      <c r="X225" s="44">
        <f>IF(OR(E225="",F225=""),0,MAX(0,MIN(F225,DATE(Settings!$C$6,9,1))-MAX(E225,X$5)))</f>
        <v/>
      </c>
      <c r="Y225" s="44">
        <f>IF(OR(E225="",F225=""),0,MAX(0,MIN(F225,DATE(Settings!$C$6,10,1))-MAX(E225,Y$5)))</f>
        <v/>
      </c>
      <c r="Z225" s="44">
        <f>IF(OR(E225="",F225=""),0,MAX(0,MIN(F225,DATE(Settings!$C$6,11,1))-MAX(E225,Z$5)))</f>
        <v/>
      </c>
      <c r="AA225" s="44">
        <f>IF(OR(E225="",F225=""),0,MAX(0,MIN(F225,DATE(Settings!$C$6,12,1))-MAX(E225,AA$5)))</f>
        <v/>
      </c>
      <c r="AB225" s="44">
        <f>IF(OR(E225="",F225=""),0,MAX(0,MIN(F225,DATE(Settings!$C$6,13,1))-MAX(E225,AB$5)))</f>
        <v/>
      </c>
      <c r="AC225" s="63">
        <f>IF(N(L225)=0,0,M225/L225)</f>
        <v/>
      </c>
    </row>
    <row r="226" hidden="1">
      <c r="B226" s="14" t="n"/>
      <c r="C226" s="14" t="n"/>
      <c r="D226" s="14" t="n"/>
      <c r="E226" s="18" t="n"/>
      <c r="F226" s="18" t="n"/>
      <c r="G226" s="14" t="n"/>
      <c r="H226" s="60" t="n"/>
      <c r="I226" s="60" t="n"/>
      <c r="J226" s="60" t="n"/>
      <c r="K226" s="60" t="n"/>
      <c r="L226" s="33">
        <f>IF(OR(E226="",F226=""),"",MAX(0,F226-E226))</f>
        <v/>
      </c>
      <c r="M226" s="61">
        <f>IF(OR(E226="",F226=""),"",N(H226)*L226+N(I226)+N(J226))</f>
        <v/>
      </c>
      <c r="N226" s="61">
        <f>IF(OR(E226="",F226=""),"",IF(K226&lt;&gt;"",K226,(N(H226)*L226+N(I226))*IFERROR(VLOOKUP(D226,Settings!$F$11:$G$16,2,FALSE),0)))</f>
        <v/>
      </c>
      <c r="O226" s="62">
        <f>IF(OR(E226="",F226=""),"",M226-N226)</f>
        <v/>
      </c>
      <c r="P226" s="61">
        <f>IF(N(L226)=0,0,O226/L226)</f>
        <v/>
      </c>
      <c r="Q226" s="44">
        <f>IF(OR(E226="",F226=""),0,MAX(0,MIN(F226,DATE(Settings!$C$6,2,1))-MAX(E226,Q$5)))</f>
        <v/>
      </c>
      <c r="R226" s="44">
        <f>IF(OR(E226="",F226=""),0,MAX(0,MIN(F226,DATE(Settings!$C$6,3,1))-MAX(E226,R$5)))</f>
        <v/>
      </c>
      <c r="S226" s="44">
        <f>IF(OR(E226="",F226=""),0,MAX(0,MIN(F226,DATE(Settings!$C$6,4,1))-MAX(E226,S$5)))</f>
        <v/>
      </c>
      <c r="T226" s="44">
        <f>IF(OR(E226="",F226=""),0,MAX(0,MIN(F226,DATE(Settings!$C$6,5,1))-MAX(E226,T$5)))</f>
        <v/>
      </c>
      <c r="U226" s="44">
        <f>IF(OR(E226="",F226=""),0,MAX(0,MIN(F226,DATE(Settings!$C$6,6,1))-MAX(E226,U$5)))</f>
        <v/>
      </c>
      <c r="V226" s="44">
        <f>IF(OR(E226="",F226=""),0,MAX(0,MIN(F226,DATE(Settings!$C$6,7,1))-MAX(E226,V$5)))</f>
        <v/>
      </c>
      <c r="W226" s="44">
        <f>IF(OR(E226="",F226=""),0,MAX(0,MIN(F226,DATE(Settings!$C$6,8,1))-MAX(E226,W$5)))</f>
        <v/>
      </c>
      <c r="X226" s="44">
        <f>IF(OR(E226="",F226=""),0,MAX(0,MIN(F226,DATE(Settings!$C$6,9,1))-MAX(E226,X$5)))</f>
        <v/>
      </c>
      <c r="Y226" s="44">
        <f>IF(OR(E226="",F226=""),0,MAX(0,MIN(F226,DATE(Settings!$C$6,10,1))-MAX(E226,Y$5)))</f>
        <v/>
      </c>
      <c r="Z226" s="44">
        <f>IF(OR(E226="",F226=""),0,MAX(0,MIN(F226,DATE(Settings!$C$6,11,1))-MAX(E226,Z$5)))</f>
        <v/>
      </c>
      <c r="AA226" s="44">
        <f>IF(OR(E226="",F226=""),0,MAX(0,MIN(F226,DATE(Settings!$C$6,12,1))-MAX(E226,AA$5)))</f>
        <v/>
      </c>
      <c r="AB226" s="44">
        <f>IF(OR(E226="",F226=""),0,MAX(0,MIN(F226,DATE(Settings!$C$6,13,1))-MAX(E226,AB$5)))</f>
        <v/>
      </c>
      <c r="AC226" s="63">
        <f>IF(N(L226)=0,0,M226/L226)</f>
        <v/>
      </c>
    </row>
    <row r="227" hidden="1">
      <c r="B227" s="14" t="n"/>
      <c r="C227" s="14" t="n"/>
      <c r="D227" s="14" t="n"/>
      <c r="E227" s="18" t="n"/>
      <c r="F227" s="18" t="n"/>
      <c r="G227" s="14" t="n"/>
      <c r="H227" s="60" t="n"/>
      <c r="I227" s="60" t="n"/>
      <c r="J227" s="60" t="n"/>
      <c r="K227" s="60" t="n"/>
      <c r="L227" s="33">
        <f>IF(OR(E227="",F227=""),"",MAX(0,F227-E227))</f>
        <v/>
      </c>
      <c r="M227" s="61">
        <f>IF(OR(E227="",F227=""),"",N(H227)*L227+N(I227)+N(J227))</f>
        <v/>
      </c>
      <c r="N227" s="61">
        <f>IF(OR(E227="",F227=""),"",IF(K227&lt;&gt;"",K227,(N(H227)*L227+N(I227))*IFERROR(VLOOKUP(D227,Settings!$F$11:$G$16,2,FALSE),0)))</f>
        <v/>
      </c>
      <c r="O227" s="62">
        <f>IF(OR(E227="",F227=""),"",M227-N227)</f>
        <v/>
      </c>
      <c r="P227" s="61">
        <f>IF(N(L227)=0,0,O227/L227)</f>
        <v/>
      </c>
      <c r="Q227" s="44">
        <f>IF(OR(E227="",F227=""),0,MAX(0,MIN(F227,DATE(Settings!$C$6,2,1))-MAX(E227,Q$5)))</f>
        <v/>
      </c>
      <c r="R227" s="44">
        <f>IF(OR(E227="",F227=""),0,MAX(0,MIN(F227,DATE(Settings!$C$6,3,1))-MAX(E227,R$5)))</f>
        <v/>
      </c>
      <c r="S227" s="44">
        <f>IF(OR(E227="",F227=""),0,MAX(0,MIN(F227,DATE(Settings!$C$6,4,1))-MAX(E227,S$5)))</f>
        <v/>
      </c>
      <c r="T227" s="44">
        <f>IF(OR(E227="",F227=""),0,MAX(0,MIN(F227,DATE(Settings!$C$6,5,1))-MAX(E227,T$5)))</f>
        <v/>
      </c>
      <c r="U227" s="44">
        <f>IF(OR(E227="",F227=""),0,MAX(0,MIN(F227,DATE(Settings!$C$6,6,1))-MAX(E227,U$5)))</f>
        <v/>
      </c>
      <c r="V227" s="44">
        <f>IF(OR(E227="",F227=""),0,MAX(0,MIN(F227,DATE(Settings!$C$6,7,1))-MAX(E227,V$5)))</f>
        <v/>
      </c>
      <c r="W227" s="44">
        <f>IF(OR(E227="",F227=""),0,MAX(0,MIN(F227,DATE(Settings!$C$6,8,1))-MAX(E227,W$5)))</f>
        <v/>
      </c>
      <c r="X227" s="44">
        <f>IF(OR(E227="",F227=""),0,MAX(0,MIN(F227,DATE(Settings!$C$6,9,1))-MAX(E227,X$5)))</f>
        <v/>
      </c>
      <c r="Y227" s="44">
        <f>IF(OR(E227="",F227=""),0,MAX(0,MIN(F227,DATE(Settings!$C$6,10,1))-MAX(E227,Y$5)))</f>
        <v/>
      </c>
      <c r="Z227" s="44">
        <f>IF(OR(E227="",F227=""),0,MAX(0,MIN(F227,DATE(Settings!$C$6,11,1))-MAX(E227,Z$5)))</f>
        <v/>
      </c>
      <c r="AA227" s="44">
        <f>IF(OR(E227="",F227=""),0,MAX(0,MIN(F227,DATE(Settings!$C$6,12,1))-MAX(E227,AA$5)))</f>
        <v/>
      </c>
      <c r="AB227" s="44">
        <f>IF(OR(E227="",F227=""),0,MAX(0,MIN(F227,DATE(Settings!$C$6,13,1))-MAX(E227,AB$5)))</f>
        <v/>
      </c>
      <c r="AC227" s="63">
        <f>IF(N(L227)=0,0,M227/L227)</f>
        <v/>
      </c>
    </row>
    <row r="228" hidden="1">
      <c r="B228" s="14" t="n"/>
      <c r="C228" s="14" t="n"/>
      <c r="D228" s="14" t="n"/>
      <c r="E228" s="18" t="n"/>
      <c r="F228" s="18" t="n"/>
      <c r="G228" s="14" t="n"/>
      <c r="H228" s="60" t="n"/>
      <c r="I228" s="60" t="n"/>
      <c r="J228" s="60" t="n"/>
      <c r="K228" s="60" t="n"/>
      <c r="L228" s="33">
        <f>IF(OR(E228="",F228=""),"",MAX(0,F228-E228))</f>
        <v/>
      </c>
      <c r="M228" s="61">
        <f>IF(OR(E228="",F228=""),"",N(H228)*L228+N(I228)+N(J228))</f>
        <v/>
      </c>
      <c r="N228" s="61">
        <f>IF(OR(E228="",F228=""),"",IF(K228&lt;&gt;"",K228,(N(H228)*L228+N(I228))*IFERROR(VLOOKUP(D228,Settings!$F$11:$G$16,2,FALSE),0)))</f>
        <v/>
      </c>
      <c r="O228" s="62">
        <f>IF(OR(E228="",F228=""),"",M228-N228)</f>
        <v/>
      </c>
      <c r="P228" s="61">
        <f>IF(N(L228)=0,0,O228/L228)</f>
        <v/>
      </c>
      <c r="Q228" s="44">
        <f>IF(OR(E228="",F228=""),0,MAX(0,MIN(F228,DATE(Settings!$C$6,2,1))-MAX(E228,Q$5)))</f>
        <v/>
      </c>
      <c r="R228" s="44">
        <f>IF(OR(E228="",F228=""),0,MAX(0,MIN(F228,DATE(Settings!$C$6,3,1))-MAX(E228,R$5)))</f>
        <v/>
      </c>
      <c r="S228" s="44">
        <f>IF(OR(E228="",F228=""),0,MAX(0,MIN(F228,DATE(Settings!$C$6,4,1))-MAX(E228,S$5)))</f>
        <v/>
      </c>
      <c r="T228" s="44">
        <f>IF(OR(E228="",F228=""),0,MAX(0,MIN(F228,DATE(Settings!$C$6,5,1))-MAX(E228,T$5)))</f>
        <v/>
      </c>
      <c r="U228" s="44">
        <f>IF(OR(E228="",F228=""),0,MAX(0,MIN(F228,DATE(Settings!$C$6,6,1))-MAX(E228,U$5)))</f>
        <v/>
      </c>
      <c r="V228" s="44">
        <f>IF(OR(E228="",F228=""),0,MAX(0,MIN(F228,DATE(Settings!$C$6,7,1))-MAX(E228,V$5)))</f>
        <v/>
      </c>
      <c r="W228" s="44">
        <f>IF(OR(E228="",F228=""),0,MAX(0,MIN(F228,DATE(Settings!$C$6,8,1))-MAX(E228,W$5)))</f>
        <v/>
      </c>
      <c r="X228" s="44">
        <f>IF(OR(E228="",F228=""),0,MAX(0,MIN(F228,DATE(Settings!$C$6,9,1))-MAX(E228,X$5)))</f>
        <v/>
      </c>
      <c r="Y228" s="44">
        <f>IF(OR(E228="",F228=""),0,MAX(0,MIN(F228,DATE(Settings!$C$6,10,1))-MAX(E228,Y$5)))</f>
        <v/>
      </c>
      <c r="Z228" s="44">
        <f>IF(OR(E228="",F228=""),0,MAX(0,MIN(F228,DATE(Settings!$C$6,11,1))-MAX(E228,Z$5)))</f>
        <v/>
      </c>
      <c r="AA228" s="44">
        <f>IF(OR(E228="",F228=""),0,MAX(0,MIN(F228,DATE(Settings!$C$6,12,1))-MAX(E228,AA$5)))</f>
        <v/>
      </c>
      <c r="AB228" s="44">
        <f>IF(OR(E228="",F228=""),0,MAX(0,MIN(F228,DATE(Settings!$C$6,13,1))-MAX(E228,AB$5)))</f>
        <v/>
      </c>
      <c r="AC228" s="63">
        <f>IF(N(L228)=0,0,M228/L228)</f>
        <v/>
      </c>
    </row>
    <row r="229" hidden="1">
      <c r="B229" s="14" t="n"/>
      <c r="C229" s="14" t="n"/>
      <c r="D229" s="14" t="n"/>
      <c r="E229" s="18" t="n"/>
      <c r="F229" s="18" t="n"/>
      <c r="G229" s="14" t="n"/>
      <c r="H229" s="60" t="n"/>
      <c r="I229" s="60" t="n"/>
      <c r="J229" s="60" t="n"/>
      <c r="K229" s="60" t="n"/>
      <c r="L229" s="33">
        <f>IF(OR(E229="",F229=""),"",MAX(0,F229-E229))</f>
        <v/>
      </c>
      <c r="M229" s="61">
        <f>IF(OR(E229="",F229=""),"",N(H229)*L229+N(I229)+N(J229))</f>
        <v/>
      </c>
      <c r="N229" s="61">
        <f>IF(OR(E229="",F229=""),"",IF(K229&lt;&gt;"",K229,(N(H229)*L229+N(I229))*IFERROR(VLOOKUP(D229,Settings!$F$11:$G$16,2,FALSE),0)))</f>
        <v/>
      </c>
      <c r="O229" s="62">
        <f>IF(OR(E229="",F229=""),"",M229-N229)</f>
        <v/>
      </c>
      <c r="P229" s="61">
        <f>IF(N(L229)=0,0,O229/L229)</f>
        <v/>
      </c>
      <c r="Q229" s="44">
        <f>IF(OR(E229="",F229=""),0,MAX(0,MIN(F229,DATE(Settings!$C$6,2,1))-MAX(E229,Q$5)))</f>
        <v/>
      </c>
      <c r="R229" s="44">
        <f>IF(OR(E229="",F229=""),0,MAX(0,MIN(F229,DATE(Settings!$C$6,3,1))-MAX(E229,R$5)))</f>
        <v/>
      </c>
      <c r="S229" s="44">
        <f>IF(OR(E229="",F229=""),0,MAX(0,MIN(F229,DATE(Settings!$C$6,4,1))-MAX(E229,S$5)))</f>
        <v/>
      </c>
      <c r="T229" s="44">
        <f>IF(OR(E229="",F229=""),0,MAX(0,MIN(F229,DATE(Settings!$C$6,5,1))-MAX(E229,T$5)))</f>
        <v/>
      </c>
      <c r="U229" s="44">
        <f>IF(OR(E229="",F229=""),0,MAX(0,MIN(F229,DATE(Settings!$C$6,6,1))-MAX(E229,U$5)))</f>
        <v/>
      </c>
      <c r="V229" s="44">
        <f>IF(OR(E229="",F229=""),0,MAX(0,MIN(F229,DATE(Settings!$C$6,7,1))-MAX(E229,V$5)))</f>
        <v/>
      </c>
      <c r="W229" s="44">
        <f>IF(OR(E229="",F229=""),0,MAX(0,MIN(F229,DATE(Settings!$C$6,8,1))-MAX(E229,W$5)))</f>
        <v/>
      </c>
      <c r="X229" s="44">
        <f>IF(OR(E229="",F229=""),0,MAX(0,MIN(F229,DATE(Settings!$C$6,9,1))-MAX(E229,X$5)))</f>
        <v/>
      </c>
      <c r="Y229" s="44">
        <f>IF(OR(E229="",F229=""),0,MAX(0,MIN(F229,DATE(Settings!$C$6,10,1))-MAX(E229,Y$5)))</f>
        <v/>
      </c>
      <c r="Z229" s="44">
        <f>IF(OR(E229="",F229=""),0,MAX(0,MIN(F229,DATE(Settings!$C$6,11,1))-MAX(E229,Z$5)))</f>
        <v/>
      </c>
      <c r="AA229" s="44">
        <f>IF(OR(E229="",F229=""),0,MAX(0,MIN(F229,DATE(Settings!$C$6,12,1))-MAX(E229,AA$5)))</f>
        <v/>
      </c>
      <c r="AB229" s="44">
        <f>IF(OR(E229="",F229=""),0,MAX(0,MIN(F229,DATE(Settings!$C$6,13,1))-MAX(E229,AB$5)))</f>
        <v/>
      </c>
      <c r="AC229" s="63">
        <f>IF(N(L229)=0,0,M229/L229)</f>
        <v/>
      </c>
    </row>
    <row r="230" hidden="1">
      <c r="B230" s="14" t="n"/>
      <c r="C230" s="14" t="n"/>
      <c r="D230" s="14" t="n"/>
      <c r="E230" s="18" t="n"/>
      <c r="F230" s="18" t="n"/>
      <c r="G230" s="14" t="n"/>
      <c r="H230" s="60" t="n"/>
      <c r="I230" s="60" t="n"/>
      <c r="J230" s="60" t="n"/>
      <c r="K230" s="60" t="n"/>
      <c r="L230" s="33">
        <f>IF(OR(E230="",F230=""),"",MAX(0,F230-E230))</f>
        <v/>
      </c>
      <c r="M230" s="61">
        <f>IF(OR(E230="",F230=""),"",N(H230)*L230+N(I230)+N(J230))</f>
        <v/>
      </c>
      <c r="N230" s="61">
        <f>IF(OR(E230="",F230=""),"",IF(K230&lt;&gt;"",K230,(N(H230)*L230+N(I230))*IFERROR(VLOOKUP(D230,Settings!$F$11:$G$16,2,FALSE),0)))</f>
        <v/>
      </c>
      <c r="O230" s="62">
        <f>IF(OR(E230="",F230=""),"",M230-N230)</f>
        <v/>
      </c>
      <c r="P230" s="61">
        <f>IF(N(L230)=0,0,O230/L230)</f>
        <v/>
      </c>
      <c r="Q230" s="44">
        <f>IF(OR(E230="",F230=""),0,MAX(0,MIN(F230,DATE(Settings!$C$6,2,1))-MAX(E230,Q$5)))</f>
        <v/>
      </c>
      <c r="R230" s="44">
        <f>IF(OR(E230="",F230=""),0,MAX(0,MIN(F230,DATE(Settings!$C$6,3,1))-MAX(E230,R$5)))</f>
        <v/>
      </c>
      <c r="S230" s="44">
        <f>IF(OR(E230="",F230=""),0,MAX(0,MIN(F230,DATE(Settings!$C$6,4,1))-MAX(E230,S$5)))</f>
        <v/>
      </c>
      <c r="T230" s="44">
        <f>IF(OR(E230="",F230=""),0,MAX(0,MIN(F230,DATE(Settings!$C$6,5,1))-MAX(E230,T$5)))</f>
        <v/>
      </c>
      <c r="U230" s="44">
        <f>IF(OR(E230="",F230=""),0,MAX(0,MIN(F230,DATE(Settings!$C$6,6,1))-MAX(E230,U$5)))</f>
        <v/>
      </c>
      <c r="V230" s="44">
        <f>IF(OR(E230="",F230=""),0,MAX(0,MIN(F230,DATE(Settings!$C$6,7,1))-MAX(E230,V$5)))</f>
        <v/>
      </c>
      <c r="W230" s="44">
        <f>IF(OR(E230="",F230=""),0,MAX(0,MIN(F230,DATE(Settings!$C$6,8,1))-MAX(E230,W$5)))</f>
        <v/>
      </c>
      <c r="X230" s="44">
        <f>IF(OR(E230="",F230=""),0,MAX(0,MIN(F230,DATE(Settings!$C$6,9,1))-MAX(E230,X$5)))</f>
        <v/>
      </c>
      <c r="Y230" s="44">
        <f>IF(OR(E230="",F230=""),0,MAX(0,MIN(F230,DATE(Settings!$C$6,10,1))-MAX(E230,Y$5)))</f>
        <v/>
      </c>
      <c r="Z230" s="44">
        <f>IF(OR(E230="",F230=""),0,MAX(0,MIN(F230,DATE(Settings!$C$6,11,1))-MAX(E230,Z$5)))</f>
        <v/>
      </c>
      <c r="AA230" s="44">
        <f>IF(OR(E230="",F230=""),0,MAX(0,MIN(F230,DATE(Settings!$C$6,12,1))-MAX(E230,AA$5)))</f>
        <v/>
      </c>
      <c r="AB230" s="44">
        <f>IF(OR(E230="",F230=""),0,MAX(0,MIN(F230,DATE(Settings!$C$6,13,1))-MAX(E230,AB$5)))</f>
        <v/>
      </c>
      <c r="AC230" s="63">
        <f>IF(N(L230)=0,0,M230/L230)</f>
        <v/>
      </c>
    </row>
    <row r="231" hidden="1">
      <c r="B231" s="14" t="n"/>
      <c r="C231" s="14" t="n"/>
      <c r="D231" s="14" t="n"/>
      <c r="E231" s="18" t="n"/>
      <c r="F231" s="18" t="n"/>
      <c r="G231" s="14" t="n"/>
      <c r="H231" s="60" t="n"/>
      <c r="I231" s="60" t="n"/>
      <c r="J231" s="60" t="n"/>
      <c r="K231" s="60" t="n"/>
      <c r="L231" s="33">
        <f>IF(OR(E231="",F231=""),"",MAX(0,F231-E231))</f>
        <v/>
      </c>
      <c r="M231" s="61">
        <f>IF(OR(E231="",F231=""),"",N(H231)*L231+N(I231)+N(J231))</f>
        <v/>
      </c>
      <c r="N231" s="61">
        <f>IF(OR(E231="",F231=""),"",IF(K231&lt;&gt;"",K231,(N(H231)*L231+N(I231))*IFERROR(VLOOKUP(D231,Settings!$F$11:$G$16,2,FALSE),0)))</f>
        <v/>
      </c>
      <c r="O231" s="62">
        <f>IF(OR(E231="",F231=""),"",M231-N231)</f>
        <v/>
      </c>
      <c r="P231" s="61">
        <f>IF(N(L231)=0,0,O231/L231)</f>
        <v/>
      </c>
      <c r="Q231" s="44">
        <f>IF(OR(E231="",F231=""),0,MAX(0,MIN(F231,DATE(Settings!$C$6,2,1))-MAX(E231,Q$5)))</f>
        <v/>
      </c>
      <c r="R231" s="44">
        <f>IF(OR(E231="",F231=""),0,MAX(0,MIN(F231,DATE(Settings!$C$6,3,1))-MAX(E231,R$5)))</f>
        <v/>
      </c>
      <c r="S231" s="44">
        <f>IF(OR(E231="",F231=""),0,MAX(0,MIN(F231,DATE(Settings!$C$6,4,1))-MAX(E231,S$5)))</f>
        <v/>
      </c>
      <c r="T231" s="44">
        <f>IF(OR(E231="",F231=""),0,MAX(0,MIN(F231,DATE(Settings!$C$6,5,1))-MAX(E231,T$5)))</f>
        <v/>
      </c>
      <c r="U231" s="44">
        <f>IF(OR(E231="",F231=""),0,MAX(0,MIN(F231,DATE(Settings!$C$6,6,1))-MAX(E231,U$5)))</f>
        <v/>
      </c>
      <c r="V231" s="44">
        <f>IF(OR(E231="",F231=""),0,MAX(0,MIN(F231,DATE(Settings!$C$6,7,1))-MAX(E231,V$5)))</f>
        <v/>
      </c>
      <c r="W231" s="44">
        <f>IF(OR(E231="",F231=""),0,MAX(0,MIN(F231,DATE(Settings!$C$6,8,1))-MAX(E231,W$5)))</f>
        <v/>
      </c>
      <c r="X231" s="44">
        <f>IF(OR(E231="",F231=""),0,MAX(0,MIN(F231,DATE(Settings!$C$6,9,1))-MAX(E231,X$5)))</f>
        <v/>
      </c>
      <c r="Y231" s="44">
        <f>IF(OR(E231="",F231=""),0,MAX(0,MIN(F231,DATE(Settings!$C$6,10,1))-MAX(E231,Y$5)))</f>
        <v/>
      </c>
      <c r="Z231" s="44">
        <f>IF(OR(E231="",F231=""),0,MAX(0,MIN(F231,DATE(Settings!$C$6,11,1))-MAX(E231,Z$5)))</f>
        <v/>
      </c>
      <c r="AA231" s="44">
        <f>IF(OR(E231="",F231=""),0,MAX(0,MIN(F231,DATE(Settings!$C$6,12,1))-MAX(E231,AA$5)))</f>
        <v/>
      </c>
      <c r="AB231" s="44">
        <f>IF(OR(E231="",F231=""),0,MAX(0,MIN(F231,DATE(Settings!$C$6,13,1))-MAX(E231,AB$5)))</f>
        <v/>
      </c>
      <c r="AC231" s="63">
        <f>IF(N(L231)=0,0,M231/L231)</f>
        <v/>
      </c>
    </row>
    <row r="232" hidden="1">
      <c r="B232" s="14" t="n"/>
      <c r="C232" s="14" t="n"/>
      <c r="D232" s="14" t="n"/>
      <c r="E232" s="18" t="n"/>
      <c r="F232" s="18" t="n"/>
      <c r="G232" s="14" t="n"/>
      <c r="H232" s="60" t="n"/>
      <c r="I232" s="60" t="n"/>
      <c r="J232" s="60" t="n"/>
      <c r="K232" s="60" t="n"/>
      <c r="L232" s="33">
        <f>IF(OR(E232="",F232=""),"",MAX(0,F232-E232))</f>
        <v/>
      </c>
      <c r="M232" s="61">
        <f>IF(OR(E232="",F232=""),"",N(H232)*L232+N(I232)+N(J232))</f>
        <v/>
      </c>
      <c r="N232" s="61">
        <f>IF(OR(E232="",F232=""),"",IF(K232&lt;&gt;"",K232,(N(H232)*L232+N(I232))*IFERROR(VLOOKUP(D232,Settings!$F$11:$G$16,2,FALSE),0)))</f>
        <v/>
      </c>
      <c r="O232" s="62">
        <f>IF(OR(E232="",F232=""),"",M232-N232)</f>
        <v/>
      </c>
      <c r="P232" s="61">
        <f>IF(N(L232)=0,0,O232/L232)</f>
        <v/>
      </c>
      <c r="Q232" s="44">
        <f>IF(OR(E232="",F232=""),0,MAX(0,MIN(F232,DATE(Settings!$C$6,2,1))-MAX(E232,Q$5)))</f>
        <v/>
      </c>
      <c r="R232" s="44">
        <f>IF(OR(E232="",F232=""),0,MAX(0,MIN(F232,DATE(Settings!$C$6,3,1))-MAX(E232,R$5)))</f>
        <v/>
      </c>
      <c r="S232" s="44">
        <f>IF(OR(E232="",F232=""),0,MAX(0,MIN(F232,DATE(Settings!$C$6,4,1))-MAX(E232,S$5)))</f>
        <v/>
      </c>
      <c r="T232" s="44">
        <f>IF(OR(E232="",F232=""),0,MAX(0,MIN(F232,DATE(Settings!$C$6,5,1))-MAX(E232,T$5)))</f>
        <v/>
      </c>
      <c r="U232" s="44">
        <f>IF(OR(E232="",F232=""),0,MAX(0,MIN(F232,DATE(Settings!$C$6,6,1))-MAX(E232,U$5)))</f>
        <v/>
      </c>
      <c r="V232" s="44">
        <f>IF(OR(E232="",F232=""),0,MAX(0,MIN(F232,DATE(Settings!$C$6,7,1))-MAX(E232,V$5)))</f>
        <v/>
      </c>
      <c r="W232" s="44">
        <f>IF(OR(E232="",F232=""),0,MAX(0,MIN(F232,DATE(Settings!$C$6,8,1))-MAX(E232,W$5)))</f>
        <v/>
      </c>
      <c r="X232" s="44">
        <f>IF(OR(E232="",F232=""),0,MAX(0,MIN(F232,DATE(Settings!$C$6,9,1))-MAX(E232,X$5)))</f>
        <v/>
      </c>
      <c r="Y232" s="44">
        <f>IF(OR(E232="",F232=""),0,MAX(0,MIN(F232,DATE(Settings!$C$6,10,1))-MAX(E232,Y$5)))</f>
        <v/>
      </c>
      <c r="Z232" s="44">
        <f>IF(OR(E232="",F232=""),0,MAX(0,MIN(F232,DATE(Settings!$C$6,11,1))-MAX(E232,Z$5)))</f>
        <v/>
      </c>
      <c r="AA232" s="44">
        <f>IF(OR(E232="",F232=""),0,MAX(0,MIN(F232,DATE(Settings!$C$6,12,1))-MAX(E232,AA$5)))</f>
        <v/>
      </c>
      <c r="AB232" s="44">
        <f>IF(OR(E232="",F232=""),0,MAX(0,MIN(F232,DATE(Settings!$C$6,13,1))-MAX(E232,AB$5)))</f>
        <v/>
      </c>
      <c r="AC232" s="63">
        <f>IF(N(L232)=0,0,M232/L232)</f>
        <v/>
      </c>
    </row>
    <row r="233" hidden="1">
      <c r="B233" s="14" t="n"/>
      <c r="C233" s="14" t="n"/>
      <c r="D233" s="14" t="n"/>
      <c r="E233" s="18" t="n"/>
      <c r="F233" s="18" t="n"/>
      <c r="G233" s="14" t="n"/>
      <c r="H233" s="60" t="n"/>
      <c r="I233" s="60" t="n"/>
      <c r="J233" s="60" t="n"/>
      <c r="K233" s="60" t="n"/>
      <c r="L233" s="33">
        <f>IF(OR(E233="",F233=""),"",MAX(0,F233-E233))</f>
        <v/>
      </c>
      <c r="M233" s="61">
        <f>IF(OR(E233="",F233=""),"",N(H233)*L233+N(I233)+N(J233))</f>
        <v/>
      </c>
      <c r="N233" s="61">
        <f>IF(OR(E233="",F233=""),"",IF(K233&lt;&gt;"",K233,(N(H233)*L233+N(I233))*IFERROR(VLOOKUP(D233,Settings!$F$11:$G$16,2,FALSE),0)))</f>
        <v/>
      </c>
      <c r="O233" s="62">
        <f>IF(OR(E233="",F233=""),"",M233-N233)</f>
        <v/>
      </c>
      <c r="P233" s="61">
        <f>IF(N(L233)=0,0,O233/L233)</f>
        <v/>
      </c>
      <c r="Q233" s="44">
        <f>IF(OR(E233="",F233=""),0,MAX(0,MIN(F233,DATE(Settings!$C$6,2,1))-MAX(E233,Q$5)))</f>
        <v/>
      </c>
      <c r="R233" s="44">
        <f>IF(OR(E233="",F233=""),0,MAX(0,MIN(F233,DATE(Settings!$C$6,3,1))-MAX(E233,R$5)))</f>
        <v/>
      </c>
      <c r="S233" s="44">
        <f>IF(OR(E233="",F233=""),0,MAX(0,MIN(F233,DATE(Settings!$C$6,4,1))-MAX(E233,S$5)))</f>
        <v/>
      </c>
      <c r="T233" s="44">
        <f>IF(OR(E233="",F233=""),0,MAX(0,MIN(F233,DATE(Settings!$C$6,5,1))-MAX(E233,T$5)))</f>
        <v/>
      </c>
      <c r="U233" s="44">
        <f>IF(OR(E233="",F233=""),0,MAX(0,MIN(F233,DATE(Settings!$C$6,6,1))-MAX(E233,U$5)))</f>
        <v/>
      </c>
      <c r="V233" s="44">
        <f>IF(OR(E233="",F233=""),0,MAX(0,MIN(F233,DATE(Settings!$C$6,7,1))-MAX(E233,V$5)))</f>
        <v/>
      </c>
      <c r="W233" s="44">
        <f>IF(OR(E233="",F233=""),0,MAX(0,MIN(F233,DATE(Settings!$C$6,8,1))-MAX(E233,W$5)))</f>
        <v/>
      </c>
      <c r="X233" s="44">
        <f>IF(OR(E233="",F233=""),0,MAX(0,MIN(F233,DATE(Settings!$C$6,9,1))-MAX(E233,X$5)))</f>
        <v/>
      </c>
      <c r="Y233" s="44">
        <f>IF(OR(E233="",F233=""),0,MAX(0,MIN(F233,DATE(Settings!$C$6,10,1))-MAX(E233,Y$5)))</f>
        <v/>
      </c>
      <c r="Z233" s="44">
        <f>IF(OR(E233="",F233=""),0,MAX(0,MIN(F233,DATE(Settings!$C$6,11,1))-MAX(E233,Z$5)))</f>
        <v/>
      </c>
      <c r="AA233" s="44">
        <f>IF(OR(E233="",F233=""),0,MAX(0,MIN(F233,DATE(Settings!$C$6,12,1))-MAX(E233,AA$5)))</f>
        <v/>
      </c>
      <c r="AB233" s="44">
        <f>IF(OR(E233="",F233=""),0,MAX(0,MIN(F233,DATE(Settings!$C$6,13,1))-MAX(E233,AB$5)))</f>
        <v/>
      </c>
      <c r="AC233" s="63">
        <f>IF(N(L233)=0,0,M233/L233)</f>
        <v/>
      </c>
    </row>
    <row r="234" hidden="1">
      <c r="B234" s="14" t="n"/>
      <c r="C234" s="14" t="n"/>
      <c r="D234" s="14" t="n"/>
      <c r="E234" s="18" t="n"/>
      <c r="F234" s="18" t="n"/>
      <c r="G234" s="14" t="n"/>
      <c r="H234" s="60" t="n"/>
      <c r="I234" s="60" t="n"/>
      <c r="J234" s="60" t="n"/>
      <c r="K234" s="60" t="n"/>
      <c r="L234" s="33">
        <f>IF(OR(E234="",F234=""),"",MAX(0,F234-E234))</f>
        <v/>
      </c>
      <c r="M234" s="61">
        <f>IF(OR(E234="",F234=""),"",N(H234)*L234+N(I234)+N(J234))</f>
        <v/>
      </c>
      <c r="N234" s="61">
        <f>IF(OR(E234="",F234=""),"",IF(K234&lt;&gt;"",K234,(N(H234)*L234+N(I234))*IFERROR(VLOOKUP(D234,Settings!$F$11:$G$16,2,FALSE),0)))</f>
        <v/>
      </c>
      <c r="O234" s="62">
        <f>IF(OR(E234="",F234=""),"",M234-N234)</f>
        <v/>
      </c>
      <c r="P234" s="61">
        <f>IF(N(L234)=0,0,O234/L234)</f>
        <v/>
      </c>
      <c r="Q234" s="44">
        <f>IF(OR(E234="",F234=""),0,MAX(0,MIN(F234,DATE(Settings!$C$6,2,1))-MAX(E234,Q$5)))</f>
        <v/>
      </c>
      <c r="R234" s="44">
        <f>IF(OR(E234="",F234=""),0,MAX(0,MIN(F234,DATE(Settings!$C$6,3,1))-MAX(E234,R$5)))</f>
        <v/>
      </c>
      <c r="S234" s="44">
        <f>IF(OR(E234="",F234=""),0,MAX(0,MIN(F234,DATE(Settings!$C$6,4,1))-MAX(E234,S$5)))</f>
        <v/>
      </c>
      <c r="T234" s="44">
        <f>IF(OR(E234="",F234=""),0,MAX(0,MIN(F234,DATE(Settings!$C$6,5,1))-MAX(E234,T$5)))</f>
        <v/>
      </c>
      <c r="U234" s="44">
        <f>IF(OR(E234="",F234=""),0,MAX(0,MIN(F234,DATE(Settings!$C$6,6,1))-MAX(E234,U$5)))</f>
        <v/>
      </c>
      <c r="V234" s="44">
        <f>IF(OR(E234="",F234=""),0,MAX(0,MIN(F234,DATE(Settings!$C$6,7,1))-MAX(E234,V$5)))</f>
        <v/>
      </c>
      <c r="W234" s="44">
        <f>IF(OR(E234="",F234=""),0,MAX(0,MIN(F234,DATE(Settings!$C$6,8,1))-MAX(E234,W$5)))</f>
        <v/>
      </c>
      <c r="X234" s="44">
        <f>IF(OR(E234="",F234=""),0,MAX(0,MIN(F234,DATE(Settings!$C$6,9,1))-MAX(E234,X$5)))</f>
        <v/>
      </c>
      <c r="Y234" s="44">
        <f>IF(OR(E234="",F234=""),0,MAX(0,MIN(F234,DATE(Settings!$C$6,10,1))-MAX(E234,Y$5)))</f>
        <v/>
      </c>
      <c r="Z234" s="44">
        <f>IF(OR(E234="",F234=""),0,MAX(0,MIN(F234,DATE(Settings!$C$6,11,1))-MAX(E234,Z$5)))</f>
        <v/>
      </c>
      <c r="AA234" s="44">
        <f>IF(OR(E234="",F234=""),0,MAX(0,MIN(F234,DATE(Settings!$C$6,12,1))-MAX(E234,AA$5)))</f>
        <v/>
      </c>
      <c r="AB234" s="44">
        <f>IF(OR(E234="",F234=""),0,MAX(0,MIN(F234,DATE(Settings!$C$6,13,1))-MAX(E234,AB$5)))</f>
        <v/>
      </c>
      <c r="AC234" s="63">
        <f>IF(N(L234)=0,0,M234/L234)</f>
        <v/>
      </c>
    </row>
    <row r="235" hidden="1">
      <c r="B235" s="14" t="n"/>
      <c r="C235" s="14" t="n"/>
      <c r="D235" s="14" t="n"/>
      <c r="E235" s="18" t="n"/>
      <c r="F235" s="18" t="n"/>
      <c r="G235" s="14" t="n"/>
      <c r="H235" s="60" t="n"/>
      <c r="I235" s="60" t="n"/>
      <c r="J235" s="60" t="n"/>
      <c r="K235" s="60" t="n"/>
      <c r="L235" s="33">
        <f>IF(OR(E235="",F235=""),"",MAX(0,F235-E235))</f>
        <v/>
      </c>
      <c r="M235" s="61">
        <f>IF(OR(E235="",F235=""),"",N(H235)*L235+N(I235)+N(J235))</f>
        <v/>
      </c>
      <c r="N235" s="61">
        <f>IF(OR(E235="",F235=""),"",IF(K235&lt;&gt;"",K235,(N(H235)*L235+N(I235))*IFERROR(VLOOKUP(D235,Settings!$F$11:$G$16,2,FALSE),0)))</f>
        <v/>
      </c>
      <c r="O235" s="62">
        <f>IF(OR(E235="",F235=""),"",M235-N235)</f>
        <v/>
      </c>
      <c r="P235" s="61">
        <f>IF(N(L235)=0,0,O235/L235)</f>
        <v/>
      </c>
      <c r="Q235" s="44">
        <f>IF(OR(E235="",F235=""),0,MAX(0,MIN(F235,DATE(Settings!$C$6,2,1))-MAX(E235,Q$5)))</f>
        <v/>
      </c>
      <c r="R235" s="44">
        <f>IF(OR(E235="",F235=""),0,MAX(0,MIN(F235,DATE(Settings!$C$6,3,1))-MAX(E235,R$5)))</f>
        <v/>
      </c>
      <c r="S235" s="44">
        <f>IF(OR(E235="",F235=""),0,MAX(0,MIN(F235,DATE(Settings!$C$6,4,1))-MAX(E235,S$5)))</f>
        <v/>
      </c>
      <c r="T235" s="44">
        <f>IF(OR(E235="",F235=""),0,MAX(0,MIN(F235,DATE(Settings!$C$6,5,1))-MAX(E235,T$5)))</f>
        <v/>
      </c>
      <c r="U235" s="44">
        <f>IF(OR(E235="",F235=""),0,MAX(0,MIN(F235,DATE(Settings!$C$6,6,1))-MAX(E235,U$5)))</f>
        <v/>
      </c>
      <c r="V235" s="44">
        <f>IF(OR(E235="",F235=""),0,MAX(0,MIN(F235,DATE(Settings!$C$6,7,1))-MAX(E235,V$5)))</f>
        <v/>
      </c>
      <c r="W235" s="44">
        <f>IF(OR(E235="",F235=""),0,MAX(0,MIN(F235,DATE(Settings!$C$6,8,1))-MAX(E235,W$5)))</f>
        <v/>
      </c>
      <c r="X235" s="44">
        <f>IF(OR(E235="",F235=""),0,MAX(0,MIN(F235,DATE(Settings!$C$6,9,1))-MAX(E235,X$5)))</f>
        <v/>
      </c>
      <c r="Y235" s="44">
        <f>IF(OR(E235="",F235=""),0,MAX(0,MIN(F235,DATE(Settings!$C$6,10,1))-MAX(E235,Y$5)))</f>
        <v/>
      </c>
      <c r="Z235" s="44">
        <f>IF(OR(E235="",F235=""),0,MAX(0,MIN(F235,DATE(Settings!$C$6,11,1))-MAX(E235,Z$5)))</f>
        <v/>
      </c>
      <c r="AA235" s="44">
        <f>IF(OR(E235="",F235=""),0,MAX(0,MIN(F235,DATE(Settings!$C$6,12,1))-MAX(E235,AA$5)))</f>
        <v/>
      </c>
      <c r="AB235" s="44">
        <f>IF(OR(E235="",F235=""),0,MAX(0,MIN(F235,DATE(Settings!$C$6,13,1))-MAX(E235,AB$5)))</f>
        <v/>
      </c>
      <c r="AC235" s="63">
        <f>IF(N(L235)=0,0,M235/L235)</f>
        <v/>
      </c>
    </row>
    <row r="236" hidden="1">
      <c r="B236" s="14" t="n"/>
      <c r="C236" s="14" t="n"/>
      <c r="D236" s="14" t="n"/>
      <c r="E236" s="18" t="n"/>
      <c r="F236" s="18" t="n"/>
      <c r="G236" s="14" t="n"/>
      <c r="H236" s="60" t="n"/>
      <c r="I236" s="60" t="n"/>
      <c r="J236" s="60" t="n"/>
      <c r="K236" s="60" t="n"/>
      <c r="L236" s="33">
        <f>IF(OR(E236="",F236=""),"",MAX(0,F236-E236))</f>
        <v/>
      </c>
      <c r="M236" s="61">
        <f>IF(OR(E236="",F236=""),"",N(H236)*L236+N(I236)+N(J236))</f>
        <v/>
      </c>
      <c r="N236" s="61">
        <f>IF(OR(E236="",F236=""),"",IF(K236&lt;&gt;"",K236,(N(H236)*L236+N(I236))*IFERROR(VLOOKUP(D236,Settings!$F$11:$G$16,2,FALSE),0)))</f>
        <v/>
      </c>
      <c r="O236" s="62">
        <f>IF(OR(E236="",F236=""),"",M236-N236)</f>
        <v/>
      </c>
      <c r="P236" s="61">
        <f>IF(N(L236)=0,0,O236/L236)</f>
        <v/>
      </c>
      <c r="Q236" s="44">
        <f>IF(OR(E236="",F236=""),0,MAX(0,MIN(F236,DATE(Settings!$C$6,2,1))-MAX(E236,Q$5)))</f>
        <v/>
      </c>
      <c r="R236" s="44">
        <f>IF(OR(E236="",F236=""),0,MAX(0,MIN(F236,DATE(Settings!$C$6,3,1))-MAX(E236,R$5)))</f>
        <v/>
      </c>
      <c r="S236" s="44">
        <f>IF(OR(E236="",F236=""),0,MAX(0,MIN(F236,DATE(Settings!$C$6,4,1))-MAX(E236,S$5)))</f>
        <v/>
      </c>
      <c r="T236" s="44">
        <f>IF(OR(E236="",F236=""),0,MAX(0,MIN(F236,DATE(Settings!$C$6,5,1))-MAX(E236,T$5)))</f>
        <v/>
      </c>
      <c r="U236" s="44">
        <f>IF(OR(E236="",F236=""),0,MAX(0,MIN(F236,DATE(Settings!$C$6,6,1))-MAX(E236,U$5)))</f>
        <v/>
      </c>
      <c r="V236" s="44">
        <f>IF(OR(E236="",F236=""),0,MAX(0,MIN(F236,DATE(Settings!$C$6,7,1))-MAX(E236,V$5)))</f>
        <v/>
      </c>
      <c r="W236" s="44">
        <f>IF(OR(E236="",F236=""),0,MAX(0,MIN(F236,DATE(Settings!$C$6,8,1))-MAX(E236,W$5)))</f>
        <v/>
      </c>
      <c r="X236" s="44">
        <f>IF(OR(E236="",F236=""),0,MAX(0,MIN(F236,DATE(Settings!$C$6,9,1))-MAX(E236,X$5)))</f>
        <v/>
      </c>
      <c r="Y236" s="44">
        <f>IF(OR(E236="",F236=""),0,MAX(0,MIN(F236,DATE(Settings!$C$6,10,1))-MAX(E236,Y$5)))</f>
        <v/>
      </c>
      <c r="Z236" s="44">
        <f>IF(OR(E236="",F236=""),0,MAX(0,MIN(F236,DATE(Settings!$C$6,11,1))-MAX(E236,Z$5)))</f>
        <v/>
      </c>
      <c r="AA236" s="44">
        <f>IF(OR(E236="",F236=""),0,MAX(0,MIN(F236,DATE(Settings!$C$6,12,1))-MAX(E236,AA$5)))</f>
        <v/>
      </c>
      <c r="AB236" s="44">
        <f>IF(OR(E236="",F236=""),0,MAX(0,MIN(F236,DATE(Settings!$C$6,13,1))-MAX(E236,AB$5)))</f>
        <v/>
      </c>
      <c r="AC236" s="63">
        <f>IF(N(L236)=0,0,M236/L236)</f>
        <v/>
      </c>
    </row>
    <row r="237" hidden="1">
      <c r="B237" s="14" t="n"/>
      <c r="C237" s="14" t="n"/>
      <c r="D237" s="14" t="n"/>
      <c r="E237" s="18" t="n"/>
      <c r="F237" s="18" t="n"/>
      <c r="G237" s="14" t="n"/>
      <c r="H237" s="60" t="n"/>
      <c r="I237" s="60" t="n"/>
      <c r="J237" s="60" t="n"/>
      <c r="K237" s="60" t="n"/>
      <c r="L237" s="33">
        <f>IF(OR(E237="",F237=""),"",MAX(0,F237-E237))</f>
        <v/>
      </c>
      <c r="M237" s="61">
        <f>IF(OR(E237="",F237=""),"",N(H237)*L237+N(I237)+N(J237))</f>
        <v/>
      </c>
      <c r="N237" s="61">
        <f>IF(OR(E237="",F237=""),"",IF(K237&lt;&gt;"",K237,(N(H237)*L237+N(I237))*IFERROR(VLOOKUP(D237,Settings!$F$11:$G$16,2,FALSE),0)))</f>
        <v/>
      </c>
      <c r="O237" s="62">
        <f>IF(OR(E237="",F237=""),"",M237-N237)</f>
        <v/>
      </c>
      <c r="P237" s="61">
        <f>IF(N(L237)=0,0,O237/L237)</f>
        <v/>
      </c>
      <c r="Q237" s="44">
        <f>IF(OR(E237="",F237=""),0,MAX(0,MIN(F237,DATE(Settings!$C$6,2,1))-MAX(E237,Q$5)))</f>
        <v/>
      </c>
      <c r="R237" s="44">
        <f>IF(OR(E237="",F237=""),0,MAX(0,MIN(F237,DATE(Settings!$C$6,3,1))-MAX(E237,R$5)))</f>
        <v/>
      </c>
      <c r="S237" s="44">
        <f>IF(OR(E237="",F237=""),0,MAX(0,MIN(F237,DATE(Settings!$C$6,4,1))-MAX(E237,S$5)))</f>
        <v/>
      </c>
      <c r="T237" s="44">
        <f>IF(OR(E237="",F237=""),0,MAX(0,MIN(F237,DATE(Settings!$C$6,5,1))-MAX(E237,T$5)))</f>
        <v/>
      </c>
      <c r="U237" s="44">
        <f>IF(OR(E237="",F237=""),0,MAX(0,MIN(F237,DATE(Settings!$C$6,6,1))-MAX(E237,U$5)))</f>
        <v/>
      </c>
      <c r="V237" s="44">
        <f>IF(OR(E237="",F237=""),0,MAX(0,MIN(F237,DATE(Settings!$C$6,7,1))-MAX(E237,V$5)))</f>
        <v/>
      </c>
      <c r="W237" s="44">
        <f>IF(OR(E237="",F237=""),0,MAX(0,MIN(F237,DATE(Settings!$C$6,8,1))-MAX(E237,W$5)))</f>
        <v/>
      </c>
      <c r="X237" s="44">
        <f>IF(OR(E237="",F237=""),0,MAX(0,MIN(F237,DATE(Settings!$C$6,9,1))-MAX(E237,X$5)))</f>
        <v/>
      </c>
      <c r="Y237" s="44">
        <f>IF(OR(E237="",F237=""),0,MAX(0,MIN(F237,DATE(Settings!$C$6,10,1))-MAX(E237,Y$5)))</f>
        <v/>
      </c>
      <c r="Z237" s="44">
        <f>IF(OR(E237="",F237=""),0,MAX(0,MIN(F237,DATE(Settings!$C$6,11,1))-MAX(E237,Z$5)))</f>
        <v/>
      </c>
      <c r="AA237" s="44">
        <f>IF(OR(E237="",F237=""),0,MAX(0,MIN(F237,DATE(Settings!$C$6,12,1))-MAX(E237,AA$5)))</f>
        <v/>
      </c>
      <c r="AB237" s="44">
        <f>IF(OR(E237="",F237=""),0,MAX(0,MIN(F237,DATE(Settings!$C$6,13,1))-MAX(E237,AB$5)))</f>
        <v/>
      </c>
      <c r="AC237" s="63">
        <f>IF(N(L237)=0,0,M237/L237)</f>
        <v/>
      </c>
    </row>
    <row r="238" hidden="1">
      <c r="B238" s="14" t="n"/>
      <c r="C238" s="14" t="n"/>
      <c r="D238" s="14" t="n"/>
      <c r="E238" s="18" t="n"/>
      <c r="F238" s="18" t="n"/>
      <c r="G238" s="14" t="n"/>
      <c r="H238" s="60" t="n"/>
      <c r="I238" s="60" t="n"/>
      <c r="J238" s="60" t="n"/>
      <c r="K238" s="60" t="n"/>
      <c r="L238" s="33">
        <f>IF(OR(E238="",F238=""),"",MAX(0,F238-E238))</f>
        <v/>
      </c>
      <c r="M238" s="61">
        <f>IF(OR(E238="",F238=""),"",N(H238)*L238+N(I238)+N(J238))</f>
        <v/>
      </c>
      <c r="N238" s="61">
        <f>IF(OR(E238="",F238=""),"",IF(K238&lt;&gt;"",K238,(N(H238)*L238+N(I238))*IFERROR(VLOOKUP(D238,Settings!$F$11:$G$16,2,FALSE),0)))</f>
        <v/>
      </c>
      <c r="O238" s="62">
        <f>IF(OR(E238="",F238=""),"",M238-N238)</f>
        <v/>
      </c>
      <c r="P238" s="61">
        <f>IF(N(L238)=0,0,O238/L238)</f>
        <v/>
      </c>
      <c r="Q238" s="44">
        <f>IF(OR(E238="",F238=""),0,MAX(0,MIN(F238,DATE(Settings!$C$6,2,1))-MAX(E238,Q$5)))</f>
        <v/>
      </c>
      <c r="R238" s="44">
        <f>IF(OR(E238="",F238=""),0,MAX(0,MIN(F238,DATE(Settings!$C$6,3,1))-MAX(E238,R$5)))</f>
        <v/>
      </c>
      <c r="S238" s="44">
        <f>IF(OR(E238="",F238=""),0,MAX(0,MIN(F238,DATE(Settings!$C$6,4,1))-MAX(E238,S$5)))</f>
        <v/>
      </c>
      <c r="T238" s="44">
        <f>IF(OR(E238="",F238=""),0,MAX(0,MIN(F238,DATE(Settings!$C$6,5,1))-MAX(E238,T$5)))</f>
        <v/>
      </c>
      <c r="U238" s="44">
        <f>IF(OR(E238="",F238=""),0,MAX(0,MIN(F238,DATE(Settings!$C$6,6,1))-MAX(E238,U$5)))</f>
        <v/>
      </c>
      <c r="V238" s="44">
        <f>IF(OR(E238="",F238=""),0,MAX(0,MIN(F238,DATE(Settings!$C$6,7,1))-MAX(E238,V$5)))</f>
        <v/>
      </c>
      <c r="W238" s="44">
        <f>IF(OR(E238="",F238=""),0,MAX(0,MIN(F238,DATE(Settings!$C$6,8,1))-MAX(E238,W$5)))</f>
        <v/>
      </c>
      <c r="X238" s="44">
        <f>IF(OR(E238="",F238=""),0,MAX(0,MIN(F238,DATE(Settings!$C$6,9,1))-MAX(E238,X$5)))</f>
        <v/>
      </c>
      <c r="Y238" s="44">
        <f>IF(OR(E238="",F238=""),0,MAX(0,MIN(F238,DATE(Settings!$C$6,10,1))-MAX(E238,Y$5)))</f>
        <v/>
      </c>
      <c r="Z238" s="44">
        <f>IF(OR(E238="",F238=""),0,MAX(0,MIN(F238,DATE(Settings!$C$6,11,1))-MAX(E238,Z$5)))</f>
        <v/>
      </c>
      <c r="AA238" s="44">
        <f>IF(OR(E238="",F238=""),0,MAX(0,MIN(F238,DATE(Settings!$C$6,12,1))-MAX(E238,AA$5)))</f>
        <v/>
      </c>
      <c r="AB238" s="44">
        <f>IF(OR(E238="",F238=""),0,MAX(0,MIN(F238,DATE(Settings!$C$6,13,1))-MAX(E238,AB$5)))</f>
        <v/>
      </c>
      <c r="AC238" s="63">
        <f>IF(N(L238)=0,0,M238/L238)</f>
        <v/>
      </c>
    </row>
    <row r="239" hidden="1">
      <c r="B239" s="14" t="n"/>
      <c r="C239" s="14" t="n"/>
      <c r="D239" s="14" t="n"/>
      <c r="E239" s="18" t="n"/>
      <c r="F239" s="18" t="n"/>
      <c r="G239" s="14" t="n"/>
      <c r="H239" s="60" t="n"/>
      <c r="I239" s="60" t="n"/>
      <c r="J239" s="60" t="n"/>
      <c r="K239" s="60" t="n"/>
      <c r="L239" s="33">
        <f>IF(OR(E239="",F239=""),"",MAX(0,F239-E239))</f>
        <v/>
      </c>
      <c r="M239" s="61">
        <f>IF(OR(E239="",F239=""),"",N(H239)*L239+N(I239)+N(J239))</f>
        <v/>
      </c>
      <c r="N239" s="61">
        <f>IF(OR(E239="",F239=""),"",IF(K239&lt;&gt;"",K239,(N(H239)*L239+N(I239))*IFERROR(VLOOKUP(D239,Settings!$F$11:$G$16,2,FALSE),0)))</f>
        <v/>
      </c>
      <c r="O239" s="62">
        <f>IF(OR(E239="",F239=""),"",M239-N239)</f>
        <v/>
      </c>
      <c r="P239" s="61">
        <f>IF(N(L239)=0,0,O239/L239)</f>
        <v/>
      </c>
      <c r="Q239" s="44">
        <f>IF(OR(E239="",F239=""),0,MAX(0,MIN(F239,DATE(Settings!$C$6,2,1))-MAX(E239,Q$5)))</f>
        <v/>
      </c>
      <c r="R239" s="44">
        <f>IF(OR(E239="",F239=""),0,MAX(0,MIN(F239,DATE(Settings!$C$6,3,1))-MAX(E239,R$5)))</f>
        <v/>
      </c>
      <c r="S239" s="44">
        <f>IF(OR(E239="",F239=""),0,MAX(0,MIN(F239,DATE(Settings!$C$6,4,1))-MAX(E239,S$5)))</f>
        <v/>
      </c>
      <c r="T239" s="44">
        <f>IF(OR(E239="",F239=""),0,MAX(0,MIN(F239,DATE(Settings!$C$6,5,1))-MAX(E239,T$5)))</f>
        <v/>
      </c>
      <c r="U239" s="44">
        <f>IF(OR(E239="",F239=""),0,MAX(0,MIN(F239,DATE(Settings!$C$6,6,1))-MAX(E239,U$5)))</f>
        <v/>
      </c>
      <c r="V239" s="44">
        <f>IF(OR(E239="",F239=""),0,MAX(0,MIN(F239,DATE(Settings!$C$6,7,1))-MAX(E239,V$5)))</f>
        <v/>
      </c>
      <c r="W239" s="44">
        <f>IF(OR(E239="",F239=""),0,MAX(0,MIN(F239,DATE(Settings!$C$6,8,1))-MAX(E239,W$5)))</f>
        <v/>
      </c>
      <c r="X239" s="44">
        <f>IF(OR(E239="",F239=""),0,MAX(0,MIN(F239,DATE(Settings!$C$6,9,1))-MAX(E239,X$5)))</f>
        <v/>
      </c>
      <c r="Y239" s="44">
        <f>IF(OR(E239="",F239=""),0,MAX(0,MIN(F239,DATE(Settings!$C$6,10,1))-MAX(E239,Y$5)))</f>
        <v/>
      </c>
      <c r="Z239" s="44">
        <f>IF(OR(E239="",F239=""),0,MAX(0,MIN(F239,DATE(Settings!$C$6,11,1))-MAX(E239,Z$5)))</f>
        <v/>
      </c>
      <c r="AA239" s="44">
        <f>IF(OR(E239="",F239=""),0,MAX(0,MIN(F239,DATE(Settings!$C$6,12,1))-MAX(E239,AA$5)))</f>
        <v/>
      </c>
      <c r="AB239" s="44">
        <f>IF(OR(E239="",F239=""),0,MAX(0,MIN(F239,DATE(Settings!$C$6,13,1))-MAX(E239,AB$5)))</f>
        <v/>
      </c>
      <c r="AC239" s="63">
        <f>IF(N(L239)=0,0,M239/L239)</f>
        <v/>
      </c>
    </row>
    <row r="240" hidden="1">
      <c r="B240" s="14" t="n"/>
      <c r="C240" s="14" t="n"/>
      <c r="D240" s="14" t="n"/>
      <c r="E240" s="18" t="n"/>
      <c r="F240" s="18" t="n"/>
      <c r="G240" s="14" t="n"/>
      <c r="H240" s="60" t="n"/>
      <c r="I240" s="60" t="n"/>
      <c r="J240" s="60" t="n"/>
      <c r="K240" s="60" t="n"/>
      <c r="L240" s="33">
        <f>IF(OR(E240="",F240=""),"",MAX(0,F240-E240))</f>
        <v/>
      </c>
      <c r="M240" s="61">
        <f>IF(OR(E240="",F240=""),"",N(H240)*L240+N(I240)+N(J240))</f>
        <v/>
      </c>
      <c r="N240" s="61">
        <f>IF(OR(E240="",F240=""),"",IF(K240&lt;&gt;"",K240,(N(H240)*L240+N(I240))*IFERROR(VLOOKUP(D240,Settings!$F$11:$G$16,2,FALSE),0)))</f>
        <v/>
      </c>
      <c r="O240" s="62">
        <f>IF(OR(E240="",F240=""),"",M240-N240)</f>
        <v/>
      </c>
      <c r="P240" s="61">
        <f>IF(N(L240)=0,0,O240/L240)</f>
        <v/>
      </c>
      <c r="Q240" s="44">
        <f>IF(OR(E240="",F240=""),0,MAX(0,MIN(F240,DATE(Settings!$C$6,2,1))-MAX(E240,Q$5)))</f>
        <v/>
      </c>
      <c r="R240" s="44">
        <f>IF(OR(E240="",F240=""),0,MAX(0,MIN(F240,DATE(Settings!$C$6,3,1))-MAX(E240,R$5)))</f>
        <v/>
      </c>
      <c r="S240" s="44">
        <f>IF(OR(E240="",F240=""),0,MAX(0,MIN(F240,DATE(Settings!$C$6,4,1))-MAX(E240,S$5)))</f>
        <v/>
      </c>
      <c r="T240" s="44">
        <f>IF(OR(E240="",F240=""),0,MAX(0,MIN(F240,DATE(Settings!$C$6,5,1))-MAX(E240,T$5)))</f>
        <v/>
      </c>
      <c r="U240" s="44">
        <f>IF(OR(E240="",F240=""),0,MAX(0,MIN(F240,DATE(Settings!$C$6,6,1))-MAX(E240,U$5)))</f>
        <v/>
      </c>
      <c r="V240" s="44">
        <f>IF(OR(E240="",F240=""),0,MAX(0,MIN(F240,DATE(Settings!$C$6,7,1))-MAX(E240,V$5)))</f>
        <v/>
      </c>
      <c r="W240" s="44">
        <f>IF(OR(E240="",F240=""),0,MAX(0,MIN(F240,DATE(Settings!$C$6,8,1))-MAX(E240,W$5)))</f>
        <v/>
      </c>
      <c r="X240" s="44">
        <f>IF(OR(E240="",F240=""),0,MAX(0,MIN(F240,DATE(Settings!$C$6,9,1))-MAX(E240,X$5)))</f>
        <v/>
      </c>
      <c r="Y240" s="44">
        <f>IF(OR(E240="",F240=""),0,MAX(0,MIN(F240,DATE(Settings!$C$6,10,1))-MAX(E240,Y$5)))</f>
        <v/>
      </c>
      <c r="Z240" s="44">
        <f>IF(OR(E240="",F240=""),0,MAX(0,MIN(F240,DATE(Settings!$C$6,11,1))-MAX(E240,Z$5)))</f>
        <v/>
      </c>
      <c r="AA240" s="44">
        <f>IF(OR(E240="",F240=""),0,MAX(0,MIN(F240,DATE(Settings!$C$6,12,1))-MAX(E240,AA$5)))</f>
        <v/>
      </c>
      <c r="AB240" s="44">
        <f>IF(OR(E240="",F240=""),0,MAX(0,MIN(F240,DATE(Settings!$C$6,13,1))-MAX(E240,AB$5)))</f>
        <v/>
      </c>
      <c r="AC240" s="63">
        <f>IF(N(L240)=0,0,M240/L240)</f>
        <v/>
      </c>
    </row>
    <row r="241" hidden="1">
      <c r="B241" s="14" t="n"/>
      <c r="C241" s="14" t="n"/>
      <c r="D241" s="14" t="n"/>
      <c r="E241" s="18" t="n"/>
      <c r="F241" s="18" t="n"/>
      <c r="G241" s="14" t="n"/>
      <c r="H241" s="60" t="n"/>
      <c r="I241" s="60" t="n"/>
      <c r="J241" s="60" t="n"/>
      <c r="K241" s="60" t="n"/>
      <c r="L241" s="33">
        <f>IF(OR(E241="",F241=""),"",MAX(0,F241-E241))</f>
        <v/>
      </c>
      <c r="M241" s="61">
        <f>IF(OR(E241="",F241=""),"",N(H241)*L241+N(I241)+N(J241))</f>
        <v/>
      </c>
      <c r="N241" s="61">
        <f>IF(OR(E241="",F241=""),"",IF(K241&lt;&gt;"",K241,(N(H241)*L241+N(I241))*IFERROR(VLOOKUP(D241,Settings!$F$11:$G$16,2,FALSE),0)))</f>
        <v/>
      </c>
      <c r="O241" s="62">
        <f>IF(OR(E241="",F241=""),"",M241-N241)</f>
        <v/>
      </c>
      <c r="P241" s="61">
        <f>IF(N(L241)=0,0,O241/L241)</f>
        <v/>
      </c>
      <c r="Q241" s="44">
        <f>IF(OR(E241="",F241=""),0,MAX(0,MIN(F241,DATE(Settings!$C$6,2,1))-MAX(E241,Q$5)))</f>
        <v/>
      </c>
      <c r="R241" s="44">
        <f>IF(OR(E241="",F241=""),0,MAX(0,MIN(F241,DATE(Settings!$C$6,3,1))-MAX(E241,R$5)))</f>
        <v/>
      </c>
      <c r="S241" s="44">
        <f>IF(OR(E241="",F241=""),0,MAX(0,MIN(F241,DATE(Settings!$C$6,4,1))-MAX(E241,S$5)))</f>
        <v/>
      </c>
      <c r="T241" s="44">
        <f>IF(OR(E241="",F241=""),0,MAX(0,MIN(F241,DATE(Settings!$C$6,5,1))-MAX(E241,T$5)))</f>
        <v/>
      </c>
      <c r="U241" s="44">
        <f>IF(OR(E241="",F241=""),0,MAX(0,MIN(F241,DATE(Settings!$C$6,6,1))-MAX(E241,U$5)))</f>
        <v/>
      </c>
      <c r="V241" s="44">
        <f>IF(OR(E241="",F241=""),0,MAX(0,MIN(F241,DATE(Settings!$C$6,7,1))-MAX(E241,V$5)))</f>
        <v/>
      </c>
      <c r="W241" s="44">
        <f>IF(OR(E241="",F241=""),0,MAX(0,MIN(F241,DATE(Settings!$C$6,8,1))-MAX(E241,W$5)))</f>
        <v/>
      </c>
      <c r="X241" s="44">
        <f>IF(OR(E241="",F241=""),0,MAX(0,MIN(F241,DATE(Settings!$C$6,9,1))-MAX(E241,X$5)))</f>
        <v/>
      </c>
      <c r="Y241" s="44">
        <f>IF(OR(E241="",F241=""),0,MAX(0,MIN(F241,DATE(Settings!$C$6,10,1))-MAX(E241,Y$5)))</f>
        <v/>
      </c>
      <c r="Z241" s="44">
        <f>IF(OR(E241="",F241=""),0,MAX(0,MIN(F241,DATE(Settings!$C$6,11,1))-MAX(E241,Z$5)))</f>
        <v/>
      </c>
      <c r="AA241" s="44">
        <f>IF(OR(E241="",F241=""),0,MAX(0,MIN(F241,DATE(Settings!$C$6,12,1))-MAX(E241,AA$5)))</f>
        <v/>
      </c>
      <c r="AB241" s="44">
        <f>IF(OR(E241="",F241=""),0,MAX(0,MIN(F241,DATE(Settings!$C$6,13,1))-MAX(E241,AB$5)))</f>
        <v/>
      </c>
      <c r="AC241" s="63">
        <f>IF(N(L241)=0,0,M241/L241)</f>
        <v/>
      </c>
    </row>
    <row r="242" hidden="1">
      <c r="B242" s="14" t="n"/>
      <c r="C242" s="14" t="n"/>
      <c r="D242" s="14" t="n"/>
      <c r="E242" s="18" t="n"/>
      <c r="F242" s="18" t="n"/>
      <c r="G242" s="14" t="n"/>
      <c r="H242" s="60" t="n"/>
      <c r="I242" s="60" t="n"/>
      <c r="J242" s="60" t="n"/>
      <c r="K242" s="60" t="n"/>
      <c r="L242" s="33">
        <f>IF(OR(E242="",F242=""),"",MAX(0,F242-E242))</f>
        <v/>
      </c>
      <c r="M242" s="61">
        <f>IF(OR(E242="",F242=""),"",N(H242)*L242+N(I242)+N(J242))</f>
        <v/>
      </c>
      <c r="N242" s="61">
        <f>IF(OR(E242="",F242=""),"",IF(K242&lt;&gt;"",K242,(N(H242)*L242+N(I242))*IFERROR(VLOOKUP(D242,Settings!$F$11:$G$16,2,FALSE),0)))</f>
        <v/>
      </c>
      <c r="O242" s="62">
        <f>IF(OR(E242="",F242=""),"",M242-N242)</f>
        <v/>
      </c>
      <c r="P242" s="61">
        <f>IF(N(L242)=0,0,O242/L242)</f>
        <v/>
      </c>
      <c r="Q242" s="44">
        <f>IF(OR(E242="",F242=""),0,MAX(0,MIN(F242,DATE(Settings!$C$6,2,1))-MAX(E242,Q$5)))</f>
        <v/>
      </c>
      <c r="R242" s="44">
        <f>IF(OR(E242="",F242=""),0,MAX(0,MIN(F242,DATE(Settings!$C$6,3,1))-MAX(E242,R$5)))</f>
        <v/>
      </c>
      <c r="S242" s="44">
        <f>IF(OR(E242="",F242=""),0,MAX(0,MIN(F242,DATE(Settings!$C$6,4,1))-MAX(E242,S$5)))</f>
        <v/>
      </c>
      <c r="T242" s="44">
        <f>IF(OR(E242="",F242=""),0,MAX(0,MIN(F242,DATE(Settings!$C$6,5,1))-MAX(E242,T$5)))</f>
        <v/>
      </c>
      <c r="U242" s="44">
        <f>IF(OR(E242="",F242=""),0,MAX(0,MIN(F242,DATE(Settings!$C$6,6,1))-MAX(E242,U$5)))</f>
        <v/>
      </c>
      <c r="V242" s="44">
        <f>IF(OR(E242="",F242=""),0,MAX(0,MIN(F242,DATE(Settings!$C$6,7,1))-MAX(E242,V$5)))</f>
        <v/>
      </c>
      <c r="W242" s="44">
        <f>IF(OR(E242="",F242=""),0,MAX(0,MIN(F242,DATE(Settings!$C$6,8,1))-MAX(E242,W$5)))</f>
        <v/>
      </c>
      <c r="X242" s="44">
        <f>IF(OR(E242="",F242=""),0,MAX(0,MIN(F242,DATE(Settings!$C$6,9,1))-MAX(E242,X$5)))</f>
        <v/>
      </c>
      <c r="Y242" s="44">
        <f>IF(OR(E242="",F242=""),0,MAX(0,MIN(F242,DATE(Settings!$C$6,10,1))-MAX(E242,Y$5)))</f>
        <v/>
      </c>
      <c r="Z242" s="44">
        <f>IF(OR(E242="",F242=""),0,MAX(0,MIN(F242,DATE(Settings!$C$6,11,1))-MAX(E242,Z$5)))</f>
        <v/>
      </c>
      <c r="AA242" s="44">
        <f>IF(OR(E242="",F242=""),0,MAX(0,MIN(F242,DATE(Settings!$C$6,12,1))-MAX(E242,AA$5)))</f>
        <v/>
      </c>
      <c r="AB242" s="44">
        <f>IF(OR(E242="",F242=""),0,MAX(0,MIN(F242,DATE(Settings!$C$6,13,1))-MAX(E242,AB$5)))</f>
        <v/>
      </c>
      <c r="AC242" s="63">
        <f>IF(N(L242)=0,0,M242/L242)</f>
        <v/>
      </c>
    </row>
    <row r="243" hidden="1">
      <c r="B243" s="14" t="n"/>
      <c r="C243" s="14" t="n"/>
      <c r="D243" s="14" t="n"/>
      <c r="E243" s="18" t="n"/>
      <c r="F243" s="18" t="n"/>
      <c r="G243" s="14" t="n"/>
      <c r="H243" s="60" t="n"/>
      <c r="I243" s="60" t="n"/>
      <c r="J243" s="60" t="n"/>
      <c r="K243" s="60" t="n"/>
      <c r="L243" s="33">
        <f>IF(OR(E243="",F243=""),"",MAX(0,F243-E243))</f>
        <v/>
      </c>
      <c r="M243" s="61">
        <f>IF(OR(E243="",F243=""),"",N(H243)*L243+N(I243)+N(J243))</f>
        <v/>
      </c>
      <c r="N243" s="61">
        <f>IF(OR(E243="",F243=""),"",IF(K243&lt;&gt;"",K243,(N(H243)*L243+N(I243))*IFERROR(VLOOKUP(D243,Settings!$F$11:$G$16,2,FALSE),0)))</f>
        <v/>
      </c>
      <c r="O243" s="62">
        <f>IF(OR(E243="",F243=""),"",M243-N243)</f>
        <v/>
      </c>
      <c r="P243" s="61">
        <f>IF(N(L243)=0,0,O243/L243)</f>
        <v/>
      </c>
      <c r="Q243" s="44">
        <f>IF(OR(E243="",F243=""),0,MAX(0,MIN(F243,DATE(Settings!$C$6,2,1))-MAX(E243,Q$5)))</f>
        <v/>
      </c>
      <c r="R243" s="44">
        <f>IF(OR(E243="",F243=""),0,MAX(0,MIN(F243,DATE(Settings!$C$6,3,1))-MAX(E243,R$5)))</f>
        <v/>
      </c>
      <c r="S243" s="44">
        <f>IF(OR(E243="",F243=""),0,MAX(0,MIN(F243,DATE(Settings!$C$6,4,1))-MAX(E243,S$5)))</f>
        <v/>
      </c>
      <c r="T243" s="44">
        <f>IF(OR(E243="",F243=""),0,MAX(0,MIN(F243,DATE(Settings!$C$6,5,1))-MAX(E243,T$5)))</f>
        <v/>
      </c>
      <c r="U243" s="44">
        <f>IF(OR(E243="",F243=""),0,MAX(0,MIN(F243,DATE(Settings!$C$6,6,1))-MAX(E243,U$5)))</f>
        <v/>
      </c>
      <c r="V243" s="44">
        <f>IF(OR(E243="",F243=""),0,MAX(0,MIN(F243,DATE(Settings!$C$6,7,1))-MAX(E243,V$5)))</f>
        <v/>
      </c>
      <c r="W243" s="44">
        <f>IF(OR(E243="",F243=""),0,MAX(0,MIN(F243,DATE(Settings!$C$6,8,1))-MAX(E243,W$5)))</f>
        <v/>
      </c>
      <c r="X243" s="44">
        <f>IF(OR(E243="",F243=""),0,MAX(0,MIN(F243,DATE(Settings!$C$6,9,1))-MAX(E243,X$5)))</f>
        <v/>
      </c>
      <c r="Y243" s="44">
        <f>IF(OR(E243="",F243=""),0,MAX(0,MIN(F243,DATE(Settings!$C$6,10,1))-MAX(E243,Y$5)))</f>
        <v/>
      </c>
      <c r="Z243" s="44">
        <f>IF(OR(E243="",F243=""),0,MAX(0,MIN(F243,DATE(Settings!$C$6,11,1))-MAX(E243,Z$5)))</f>
        <v/>
      </c>
      <c r="AA243" s="44">
        <f>IF(OR(E243="",F243=""),0,MAX(0,MIN(F243,DATE(Settings!$C$6,12,1))-MAX(E243,AA$5)))</f>
        <v/>
      </c>
      <c r="AB243" s="44">
        <f>IF(OR(E243="",F243=""),0,MAX(0,MIN(F243,DATE(Settings!$C$6,13,1))-MAX(E243,AB$5)))</f>
        <v/>
      </c>
      <c r="AC243" s="63">
        <f>IF(N(L243)=0,0,M243/L243)</f>
        <v/>
      </c>
    </row>
    <row r="244" hidden="1">
      <c r="B244" s="14" t="n"/>
      <c r="C244" s="14" t="n"/>
      <c r="D244" s="14" t="n"/>
      <c r="E244" s="18" t="n"/>
      <c r="F244" s="18" t="n"/>
      <c r="G244" s="14" t="n"/>
      <c r="H244" s="60" t="n"/>
      <c r="I244" s="60" t="n"/>
      <c r="J244" s="60" t="n"/>
      <c r="K244" s="60" t="n"/>
      <c r="L244" s="33">
        <f>IF(OR(E244="",F244=""),"",MAX(0,F244-E244))</f>
        <v/>
      </c>
      <c r="M244" s="61">
        <f>IF(OR(E244="",F244=""),"",N(H244)*L244+N(I244)+N(J244))</f>
        <v/>
      </c>
      <c r="N244" s="61">
        <f>IF(OR(E244="",F244=""),"",IF(K244&lt;&gt;"",K244,(N(H244)*L244+N(I244))*IFERROR(VLOOKUP(D244,Settings!$F$11:$G$16,2,FALSE),0)))</f>
        <v/>
      </c>
      <c r="O244" s="62">
        <f>IF(OR(E244="",F244=""),"",M244-N244)</f>
        <v/>
      </c>
      <c r="P244" s="61">
        <f>IF(N(L244)=0,0,O244/L244)</f>
        <v/>
      </c>
      <c r="Q244" s="44">
        <f>IF(OR(E244="",F244=""),0,MAX(0,MIN(F244,DATE(Settings!$C$6,2,1))-MAX(E244,Q$5)))</f>
        <v/>
      </c>
      <c r="R244" s="44">
        <f>IF(OR(E244="",F244=""),0,MAX(0,MIN(F244,DATE(Settings!$C$6,3,1))-MAX(E244,R$5)))</f>
        <v/>
      </c>
      <c r="S244" s="44">
        <f>IF(OR(E244="",F244=""),0,MAX(0,MIN(F244,DATE(Settings!$C$6,4,1))-MAX(E244,S$5)))</f>
        <v/>
      </c>
      <c r="T244" s="44">
        <f>IF(OR(E244="",F244=""),0,MAX(0,MIN(F244,DATE(Settings!$C$6,5,1))-MAX(E244,T$5)))</f>
        <v/>
      </c>
      <c r="U244" s="44">
        <f>IF(OR(E244="",F244=""),0,MAX(0,MIN(F244,DATE(Settings!$C$6,6,1))-MAX(E244,U$5)))</f>
        <v/>
      </c>
      <c r="V244" s="44">
        <f>IF(OR(E244="",F244=""),0,MAX(0,MIN(F244,DATE(Settings!$C$6,7,1))-MAX(E244,V$5)))</f>
        <v/>
      </c>
      <c r="W244" s="44">
        <f>IF(OR(E244="",F244=""),0,MAX(0,MIN(F244,DATE(Settings!$C$6,8,1))-MAX(E244,W$5)))</f>
        <v/>
      </c>
      <c r="X244" s="44">
        <f>IF(OR(E244="",F244=""),0,MAX(0,MIN(F244,DATE(Settings!$C$6,9,1))-MAX(E244,X$5)))</f>
        <v/>
      </c>
      <c r="Y244" s="44">
        <f>IF(OR(E244="",F244=""),0,MAX(0,MIN(F244,DATE(Settings!$C$6,10,1))-MAX(E244,Y$5)))</f>
        <v/>
      </c>
      <c r="Z244" s="44">
        <f>IF(OR(E244="",F244=""),0,MAX(0,MIN(F244,DATE(Settings!$C$6,11,1))-MAX(E244,Z$5)))</f>
        <v/>
      </c>
      <c r="AA244" s="44">
        <f>IF(OR(E244="",F244=""),0,MAX(0,MIN(F244,DATE(Settings!$C$6,12,1))-MAX(E244,AA$5)))</f>
        <v/>
      </c>
      <c r="AB244" s="44">
        <f>IF(OR(E244="",F244=""),0,MAX(0,MIN(F244,DATE(Settings!$C$6,13,1))-MAX(E244,AB$5)))</f>
        <v/>
      </c>
      <c r="AC244" s="63">
        <f>IF(N(L244)=0,0,M244/L244)</f>
        <v/>
      </c>
    </row>
    <row r="245" hidden="1">
      <c r="B245" s="14" t="n"/>
      <c r="C245" s="14" t="n"/>
      <c r="D245" s="14" t="n"/>
      <c r="E245" s="18" t="n"/>
      <c r="F245" s="18" t="n"/>
      <c r="G245" s="14" t="n"/>
      <c r="H245" s="60" t="n"/>
      <c r="I245" s="60" t="n"/>
      <c r="J245" s="60" t="n"/>
      <c r="K245" s="60" t="n"/>
      <c r="L245" s="33">
        <f>IF(OR(E245="",F245=""),"",MAX(0,F245-E245))</f>
        <v/>
      </c>
      <c r="M245" s="61">
        <f>IF(OR(E245="",F245=""),"",N(H245)*L245+N(I245)+N(J245))</f>
        <v/>
      </c>
      <c r="N245" s="61">
        <f>IF(OR(E245="",F245=""),"",IF(K245&lt;&gt;"",K245,(N(H245)*L245+N(I245))*IFERROR(VLOOKUP(D245,Settings!$F$11:$G$16,2,FALSE),0)))</f>
        <v/>
      </c>
      <c r="O245" s="62">
        <f>IF(OR(E245="",F245=""),"",M245-N245)</f>
        <v/>
      </c>
      <c r="P245" s="61">
        <f>IF(N(L245)=0,0,O245/L245)</f>
        <v/>
      </c>
      <c r="Q245" s="44">
        <f>IF(OR(E245="",F245=""),0,MAX(0,MIN(F245,DATE(Settings!$C$6,2,1))-MAX(E245,Q$5)))</f>
        <v/>
      </c>
      <c r="R245" s="44">
        <f>IF(OR(E245="",F245=""),0,MAX(0,MIN(F245,DATE(Settings!$C$6,3,1))-MAX(E245,R$5)))</f>
        <v/>
      </c>
      <c r="S245" s="44">
        <f>IF(OR(E245="",F245=""),0,MAX(0,MIN(F245,DATE(Settings!$C$6,4,1))-MAX(E245,S$5)))</f>
        <v/>
      </c>
      <c r="T245" s="44">
        <f>IF(OR(E245="",F245=""),0,MAX(0,MIN(F245,DATE(Settings!$C$6,5,1))-MAX(E245,T$5)))</f>
        <v/>
      </c>
      <c r="U245" s="44">
        <f>IF(OR(E245="",F245=""),0,MAX(0,MIN(F245,DATE(Settings!$C$6,6,1))-MAX(E245,U$5)))</f>
        <v/>
      </c>
      <c r="V245" s="44">
        <f>IF(OR(E245="",F245=""),0,MAX(0,MIN(F245,DATE(Settings!$C$6,7,1))-MAX(E245,V$5)))</f>
        <v/>
      </c>
      <c r="W245" s="44">
        <f>IF(OR(E245="",F245=""),0,MAX(0,MIN(F245,DATE(Settings!$C$6,8,1))-MAX(E245,W$5)))</f>
        <v/>
      </c>
      <c r="X245" s="44">
        <f>IF(OR(E245="",F245=""),0,MAX(0,MIN(F245,DATE(Settings!$C$6,9,1))-MAX(E245,X$5)))</f>
        <v/>
      </c>
      <c r="Y245" s="44">
        <f>IF(OR(E245="",F245=""),0,MAX(0,MIN(F245,DATE(Settings!$C$6,10,1))-MAX(E245,Y$5)))</f>
        <v/>
      </c>
      <c r="Z245" s="44">
        <f>IF(OR(E245="",F245=""),0,MAX(0,MIN(F245,DATE(Settings!$C$6,11,1))-MAX(E245,Z$5)))</f>
        <v/>
      </c>
      <c r="AA245" s="44">
        <f>IF(OR(E245="",F245=""),0,MAX(0,MIN(F245,DATE(Settings!$C$6,12,1))-MAX(E245,AA$5)))</f>
        <v/>
      </c>
      <c r="AB245" s="44">
        <f>IF(OR(E245="",F245=""),0,MAX(0,MIN(F245,DATE(Settings!$C$6,13,1))-MAX(E245,AB$5)))</f>
        <v/>
      </c>
      <c r="AC245" s="63">
        <f>IF(N(L245)=0,0,M245/L245)</f>
        <v/>
      </c>
    </row>
    <row r="246" hidden="1">
      <c r="B246" s="14" t="n"/>
      <c r="C246" s="14" t="n"/>
      <c r="D246" s="14" t="n"/>
      <c r="E246" s="18" t="n"/>
      <c r="F246" s="18" t="n"/>
      <c r="G246" s="14" t="n"/>
      <c r="H246" s="60" t="n"/>
      <c r="I246" s="60" t="n"/>
      <c r="J246" s="60" t="n"/>
      <c r="K246" s="60" t="n"/>
      <c r="L246" s="33">
        <f>IF(OR(E246="",F246=""),"",MAX(0,F246-E246))</f>
        <v/>
      </c>
      <c r="M246" s="61">
        <f>IF(OR(E246="",F246=""),"",N(H246)*L246+N(I246)+N(J246))</f>
        <v/>
      </c>
      <c r="N246" s="61">
        <f>IF(OR(E246="",F246=""),"",IF(K246&lt;&gt;"",K246,(N(H246)*L246+N(I246))*IFERROR(VLOOKUP(D246,Settings!$F$11:$G$16,2,FALSE),0)))</f>
        <v/>
      </c>
      <c r="O246" s="62">
        <f>IF(OR(E246="",F246=""),"",M246-N246)</f>
        <v/>
      </c>
      <c r="P246" s="61">
        <f>IF(N(L246)=0,0,O246/L246)</f>
        <v/>
      </c>
      <c r="Q246" s="44">
        <f>IF(OR(E246="",F246=""),0,MAX(0,MIN(F246,DATE(Settings!$C$6,2,1))-MAX(E246,Q$5)))</f>
        <v/>
      </c>
      <c r="R246" s="44">
        <f>IF(OR(E246="",F246=""),0,MAX(0,MIN(F246,DATE(Settings!$C$6,3,1))-MAX(E246,R$5)))</f>
        <v/>
      </c>
      <c r="S246" s="44">
        <f>IF(OR(E246="",F246=""),0,MAX(0,MIN(F246,DATE(Settings!$C$6,4,1))-MAX(E246,S$5)))</f>
        <v/>
      </c>
      <c r="T246" s="44">
        <f>IF(OR(E246="",F246=""),0,MAX(0,MIN(F246,DATE(Settings!$C$6,5,1))-MAX(E246,T$5)))</f>
        <v/>
      </c>
      <c r="U246" s="44">
        <f>IF(OR(E246="",F246=""),0,MAX(0,MIN(F246,DATE(Settings!$C$6,6,1))-MAX(E246,U$5)))</f>
        <v/>
      </c>
      <c r="V246" s="44">
        <f>IF(OR(E246="",F246=""),0,MAX(0,MIN(F246,DATE(Settings!$C$6,7,1))-MAX(E246,V$5)))</f>
        <v/>
      </c>
      <c r="W246" s="44">
        <f>IF(OR(E246="",F246=""),0,MAX(0,MIN(F246,DATE(Settings!$C$6,8,1))-MAX(E246,W$5)))</f>
        <v/>
      </c>
      <c r="X246" s="44">
        <f>IF(OR(E246="",F246=""),0,MAX(0,MIN(F246,DATE(Settings!$C$6,9,1))-MAX(E246,X$5)))</f>
        <v/>
      </c>
      <c r="Y246" s="44">
        <f>IF(OR(E246="",F246=""),0,MAX(0,MIN(F246,DATE(Settings!$C$6,10,1))-MAX(E246,Y$5)))</f>
        <v/>
      </c>
      <c r="Z246" s="44">
        <f>IF(OR(E246="",F246=""),0,MAX(0,MIN(F246,DATE(Settings!$C$6,11,1))-MAX(E246,Z$5)))</f>
        <v/>
      </c>
      <c r="AA246" s="44">
        <f>IF(OR(E246="",F246=""),0,MAX(0,MIN(F246,DATE(Settings!$C$6,12,1))-MAX(E246,AA$5)))</f>
        <v/>
      </c>
      <c r="AB246" s="44">
        <f>IF(OR(E246="",F246=""),0,MAX(0,MIN(F246,DATE(Settings!$C$6,13,1))-MAX(E246,AB$5)))</f>
        <v/>
      </c>
      <c r="AC246" s="63">
        <f>IF(N(L246)=0,0,M246/L246)</f>
        <v/>
      </c>
    </row>
    <row r="247" hidden="1">
      <c r="B247" s="14" t="n"/>
      <c r="C247" s="14" t="n"/>
      <c r="D247" s="14" t="n"/>
      <c r="E247" s="18" t="n"/>
      <c r="F247" s="18" t="n"/>
      <c r="G247" s="14" t="n"/>
      <c r="H247" s="60" t="n"/>
      <c r="I247" s="60" t="n"/>
      <c r="J247" s="60" t="n"/>
      <c r="K247" s="60" t="n"/>
      <c r="L247" s="33">
        <f>IF(OR(E247="",F247=""),"",MAX(0,F247-E247))</f>
        <v/>
      </c>
      <c r="M247" s="61">
        <f>IF(OR(E247="",F247=""),"",N(H247)*L247+N(I247)+N(J247))</f>
        <v/>
      </c>
      <c r="N247" s="61">
        <f>IF(OR(E247="",F247=""),"",IF(K247&lt;&gt;"",K247,(N(H247)*L247+N(I247))*IFERROR(VLOOKUP(D247,Settings!$F$11:$G$16,2,FALSE),0)))</f>
        <v/>
      </c>
      <c r="O247" s="62">
        <f>IF(OR(E247="",F247=""),"",M247-N247)</f>
        <v/>
      </c>
      <c r="P247" s="61">
        <f>IF(N(L247)=0,0,O247/L247)</f>
        <v/>
      </c>
      <c r="Q247" s="44">
        <f>IF(OR(E247="",F247=""),0,MAX(0,MIN(F247,DATE(Settings!$C$6,2,1))-MAX(E247,Q$5)))</f>
        <v/>
      </c>
      <c r="R247" s="44">
        <f>IF(OR(E247="",F247=""),0,MAX(0,MIN(F247,DATE(Settings!$C$6,3,1))-MAX(E247,R$5)))</f>
        <v/>
      </c>
      <c r="S247" s="44">
        <f>IF(OR(E247="",F247=""),0,MAX(0,MIN(F247,DATE(Settings!$C$6,4,1))-MAX(E247,S$5)))</f>
        <v/>
      </c>
      <c r="T247" s="44">
        <f>IF(OR(E247="",F247=""),0,MAX(0,MIN(F247,DATE(Settings!$C$6,5,1))-MAX(E247,T$5)))</f>
        <v/>
      </c>
      <c r="U247" s="44">
        <f>IF(OR(E247="",F247=""),0,MAX(0,MIN(F247,DATE(Settings!$C$6,6,1))-MAX(E247,U$5)))</f>
        <v/>
      </c>
      <c r="V247" s="44">
        <f>IF(OR(E247="",F247=""),0,MAX(0,MIN(F247,DATE(Settings!$C$6,7,1))-MAX(E247,V$5)))</f>
        <v/>
      </c>
      <c r="W247" s="44">
        <f>IF(OR(E247="",F247=""),0,MAX(0,MIN(F247,DATE(Settings!$C$6,8,1))-MAX(E247,W$5)))</f>
        <v/>
      </c>
      <c r="X247" s="44">
        <f>IF(OR(E247="",F247=""),0,MAX(0,MIN(F247,DATE(Settings!$C$6,9,1))-MAX(E247,X$5)))</f>
        <v/>
      </c>
      <c r="Y247" s="44">
        <f>IF(OR(E247="",F247=""),0,MAX(0,MIN(F247,DATE(Settings!$C$6,10,1))-MAX(E247,Y$5)))</f>
        <v/>
      </c>
      <c r="Z247" s="44">
        <f>IF(OR(E247="",F247=""),0,MAX(0,MIN(F247,DATE(Settings!$C$6,11,1))-MAX(E247,Z$5)))</f>
        <v/>
      </c>
      <c r="AA247" s="44">
        <f>IF(OR(E247="",F247=""),0,MAX(0,MIN(F247,DATE(Settings!$C$6,12,1))-MAX(E247,AA$5)))</f>
        <v/>
      </c>
      <c r="AB247" s="44">
        <f>IF(OR(E247="",F247=""),0,MAX(0,MIN(F247,DATE(Settings!$C$6,13,1))-MAX(E247,AB$5)))</f>
        <v/>
      </c>
      <c r="AC247" s="63">
        <f>IF(N(L247)=0,0,M247/L247)</f>
        <v/>
      </c>
    </row>
    <row r="248" hidden="1">
      <c r="B248" s="14" t="n"/>
      <c r="C248" s="14" t="n"/>
      <c r="D248" s="14" t="n"/>
      <c r="E248" s="18" t="n"/>
      <c r="F248" s="18" t="n"/>
      <c r="G248" s="14" t="n"/>
      <c r="H248" s="60" t="n"/>
      <c r="I248" s="60" t="n"/>
      <c r="J248" s="60" t="n"/>
      <c r="K248" s="60" t="n"/>
      <c r="L248" s="33">
        <f>IF(OR(E248="",F248=""),"",MAX(0,F248-E248))</f>
        <v/>
      </c>
      <c r="M248" s="61">
        <f>IF(OR(E248="",F248=""),"",N(H248)*L248+N(I248)+N(J248))</f>
        <v/>
      </c>
      <c r="N248" s="61">
        <f>IF(OR(E248="",F248=""),"",IF(K248&lt;&gt;"",K248,(N(H248)*L248+N(I248))*IFERROR(VLOOKUP(D248,Settings!$F$11:$G$16,2,FALSE),0)))</f>
        <v/>
      </c>
      <c r="O248" s="62">
        <f>IF(OR(E248="",F248=""),"",M248-N248)</f>
        <v/>
      </c>
      <c r="P248" s="61">
        <f>IF(N(L248)=0,0,O248/L248)</f>
        <v/>
      </c>
      <c r="Q248" s="44">
        <f>IF(OR(E248="",F248=""),0,MAX(0,MIN(F248,DATE(Settings!$C$6,2,1))-MAX(E248,Q$5)))</f>
        <v/>
      </c>
      <c r="R248" s="44">
        <f>IF(OR(E248="",F248=""),0,MAX(0,MIN(F248,DATE(Settings!$C$6,3,1))-MAX(E248,R$5)))</f>
        <v/>
      </c>
      <c r="S248" s="44">
        <f>IF(OR(E248="",F248=""),0,MAX(0,MIN(F248,DATE(Settings!$C$6,4,1))-MAX(E248,S$5)))</f>
        <v/>
      </c>
      <c r="T248" s="44">
        <f>IF(OR(E248="",F248=""),0,MAX(0,MIN(F248,DATE(Settings!$C$6,5,1))-MAX(E248,T$5)))</f>
        <v/>
      </c>
      <c r="U248" s="44">
        <f>IF(OR(E248="",F248=""),0,MAX(0,MIN(F248,DATE(Settings!$C$6,6,1))-MAX(E248,U$5)))</f>
        <v/>
      </c>
      <c r="V248" s="44">
        <f>IF(OR(E248="",F248=""),0,MAX(0,MIN(F248,DATE(Settings!$C$6,7,1))-MAX(E248,V$5)))</f>
        <v/>
      </c>
      <c r="W248" s="44">
        <f>IF(OR(E248="",F248=""),0,MAX(0,MIN(F248,DATE(Settings!$C$6,8,1))-MAX(E248,W$5)))</f>
        <v/>
      </c>
      <c r="X248" s="44">
        <f>IF(OR(E248="",F248=""),0,MAX(0,MIN(F248,DATE(Settings!$C$6,9,1))-MAX(E248,X$5)))</f>
        <v/>
      </c>
      <c r="Y248" s="44">
        <f>IF(OR(E248="",F248=""),0,MAX(0,MIN(F248,DATE(Settings!$C$6,10,1))-MAX(E248,Y$5)))</f>
        <v/>
      </c>
      <c r="Z248" s="44">
        <f>IF(OR(E248="",F248=""),0,MAX(0,MIN(F248,DATE(Settings!$C$6,11,1))-MAX(E248,Z$5)))</f>
        <v/>
      </c>
      <c r="AA248" s="44">
        <f>IF(OR(E248="",F248=""),0,MAX(0,MIN(F248,DATE(Settings!$C$6,12,1))-MAX(E248,AA$5)))</f>
        <v/>
      </c>
      <c r="AB248" s="44">
        <f>IF(OR(E248="",F248=""),0,MAX(0,MIN(F248,DATE(Settings!$C$6,13,1))-MAX(E248,AB$5)))</f>
        <v/>
      </c>
      <c r="AC248" s="63">
        <f>IF(N(L248)=0,0,M248/L248)</f>
        <v/>
      </c>
    </row>
    <row r="249" hidden="1">
      <c r="B249" s="14" t="n"/>
      <c r="C249" s="14" t="n"/>
      <c r="D249" s="14" t="n"/>
      <c r="E249" s="18" t="n"/>
      <c r="F249" s="18" t="n"/>
      <c r="G249" s="14" t="n"/>
      <c r="H249" s="60" t="n"/>
      <c r="I249" s="60" t="n"/>
      <c r="J249" s="60" t="n"/>
      <c r="K249" s="60" t="n"/>
      <c r="L249" s="33">
        <f>IF(OR(E249="",F249=""),"",MAX(0,F249-E249))</f>
        <v/>
      </c>
      <c r="M249" s="61">
        <f>IF(OR(E249="",F249=""),"",N(H249)*L249+N(I249)+N(J249))</f>
        <v/>
      </c>
      <c r="N249" s="61">
        <f>IF(OR(E249="",F249=""),"",IF(K249&lt;&gt;"",K249,(N(H249)*L249+N(I249))*IFERROR(VLOOKUP(D249,Settings!$F$11:$G$16,2,FALSE),0)))</f>
        <v/>
      </c>
      <c r="O249" s="62">
        <f>IF(OR(E249="",F249=""),"",M249-N249)</f>
        <v/>
      </c>
      <c r="P249" s="61">
        <f>IF(N(L249)=0,0,O249/L249)</f>
        <v/>
      </c>
      <c r="Q249" s="44">
        <f>IF(OR(E249="",F249=""),0,MAX(0,MIN(F249,DATE(Settings!$C$6,2,1))-MAX(E249,Q$5)))</f>
        <v/>
      </c>
      <c r="R249" s="44">
        <f>IF(OR(E249="",F249=""),0,MAX(0,MIN(F249,DATE(Settings!$C$6,3,1))-MAX(E249,R$5)))</f>
        <v/>
      </c>
      <c r="S249" s="44">
        <f>IF(OR(E249="",F249=""),0,MAX(0,MIN(F249,DATE(Settings!$C$6,4,1))-MAX(E249,S$5)))</f>
        <v/>
      </c>
      <c r="T249" s="44">
        <f>IF(OR(E249="",F249=""),0,MAX(0,MIN(F249,DATE(Settings!$C$6,5,1))-MAX(E249,T$5)))</f>
        <v/>
      </c>
      <c r="U249" s="44">
        <f>IF(OR(E249="",F249=""),0,MAX(0,MIN(F249,DATE(Settings!$C$6,6,1))-MAX(E249,U$5)))</f>
        <v/>
      </c>
      <c r="V249" s="44">
        <f>IF(OR(E249="",F249=""),0,MAX(0,MIN(F249,DATE(Settings!$C$6,7,1))-MAX(E249,V$5)))</f>
        <v/>
      </c>
      <c r="W249" s="44">
        <f>IF(OR(E249="",F249=""),0,MAX(0,MIN(F249,DATE(Settings!$C$6,8,1))-MAX(E249,W$5)))</f>
        <v/>
      </c>
      <c r="X249" s="44">
        <f>IF(OR(E249="",F249=""),0,MAX(0,MIN(F249,DATE(Settings!$C$6,9,1))-MAX(E249,X$5)))</f>
        <v/>
      </c>
      <c r="Y249" s="44">
        <f>IF(OR(E249="",F249=""),0,MAX(0,MIN(F249,DATE(Settings!$C$6,10,1))-MAX(E249,Y$5)))</f>
        <v/>
      </c>
      <c r="Z249" s="44">
        <f>IF(OR(E249="",F249=""),0,MAX(0,MIN(F249,DATE(Settings!$C$6,11,1))-MAX(E249,Z$5)))</f>
        <v/>
      </c>
      <c r="AA249" s="44">
        <f>IF(OR(E249="",F249=""),0,MAX(0,MIN(F249,DATE(Settings!$C$6,12,1))-MAX(E249,AA$5)))</f>
        <v/>
      </c>
      <c r="AB249" s="44">
        <f>IF(OR(E249="",F249=""),0,MAX(0,MIN(F249,DATE(Settings!$C$6,13,1))-MAX(E249,AB$5)))</f>
        <v/>
      </c>
      <c r="AC249" s="63">
        <f>IF(N(L249)=0,0,M249/L249)</f>
        <v/>
      </c>
    </row>
    <row r="250" hidden="1">
      <c r="B250" s="14" t="n"/>
      <c r="C250" s="14" t="n"/>
      <c r="D250" s="14" t="n"/>
      <c r="E250" s="18" t="n"/>
      <c r="F250" s="18" t="n"/>
      <c r="G250" s="14" t="n"/>
      <c r="H250" s="60" t="n"/>
      <c r="I250" s="60" t="n"/>
      <c r="J250" s="60" t="n"/>
      <c r="K250" s="60" t="n"/>
      <c r="L250" s="33">
        <f>IF(OR(E250="",F250=""),"",MAX(0,F250-E250))</f>
        <v/>
      </c>
      <c r="M250" s="61">
        <f>IF(OR(E250="",F250=""),"",N(H250)*L250+N(I250)+N(J250))</f>
        <v/>
      </c>
      <c r="N250" s="61">
        <f>IF(OR(E250="",F250=""),"",IF(K250&lt;&gt;"",K250,(N(H250)*L250+N(I250))*IFERROR(VLOOKUP(D250,Settings!$F$11:$G$16,2,FALSE),0)))</f>
        <v/>
      </c>
      <c r="O250" s="62">
        <f>IF(OR(E250="",F250=""),"",M250-N250)</f>
        <v/>
      </c>
      <c r="P250" s="61">
        <f>IF(N(L250)=0,0,O250/L250)</f>
        <v/>
      </c>
      <c r="Q250" s="44">
        <f>IF(OR(E250="",F250=""),0,MAX(0,MIN(F250,DATE(Settings!$C$6,2,1))-MAX(E250,Q$5)))</f>
        <v/>
      </c>
      <c r="R250" s="44">
        <f>IF(OR(E250="",F250=""),0,MAX(0,MIN(F250,DATE(Settings!$C$6,3,1))-MAX(E250,R$5)))</f>
        <v/>
      </c>
      <c r="S250" s="44">
        <f>IF(OR(E250="",F250=""),0,MAX(0,MIN(F250,DATE(Settings!$C$6,4,1))-MAX(E250,S$5)))</f>
        <v/>
      </c>
      <c r="T250" s="44">
        <f>IF(OR(E250="",F250=""),0,MAX(0,MIN(F250,DATE(Settings!$C$6,5,1))-MAX(E250,T$5)))</f>
        <v/>
      </c>
      <c r="U250" s="44">
        <f>IF(OR(E250="",F250=""),0,MAX(0,MIN(F250,DATE(Settings!$C$6,6,1))-MAX(E250,U$5)))</f>
        <v/>
      </c>
      <c r="V250" s="44">
        <f>IF(OR(E250="",F250=""),0,MAX(0,MIN(F250,DATE(Settings!$C$6,7,1))-MAX(E250,V$5)))</f>
        <v/>
      </c>
      <c r="W250" s="44">
        <f>IF(OR(E250="",F250=""),0,MAX(0,MIN(F250,DATE(Settings!$C$6,8,1))-MAX(E250,W$5)))</f>
        <v/>
      </c>
      <c r="X250" s="44">
        <f>IF(OR(E250="",F250=""),0,MAX(0,MIN(F250,DATE(Settings!$C$6,9,1))-MAX(E250,X$5)))</f>
        <v/>
      </c>
      <c r="Y250" s="44">
        <f>IF(OR(E250="",F250=""),0,MAX(0,MIN(F250,DATE(Settings!$C$6,10,1))-MAX(E250,Y$5)))</f>
        <v/>
      </c>
      <c r="Z250" s="44">
        <f>IF(OR(E250="",F250=""),0,MAX(0,MIN(F250,DATE(Settings!$C$6,11,1))-MAX(E250,Z$5)))</f>
        <v/>
      </c>
      <c r="AA250" s="44">
        <f>IF(OR(E250="",F250=""),0,MAX(0,MIN(F250,DATE(Settings!$C$6,12,1))-MAX(E250,AA$5)))</f>
        <v/>
      </c>
      <c r="AB250" s="44">
        <f>IF(OR(E250="",F250=""),0,MAX(0,MIN(F250,DATE(Settings!$C$6,13,1))-MAX(E250,AB$5)))</f>
        <v/>
      </c>
      <c r="AC250" s="63">
        <f>IF(N(L250)=0,0,M250/L250)</f>
        <v/>
      </c>
    </row>
    <row r="251" hidden="1">
      <c r="B251" s="14" t="n"/>
      <c r="C251" s="14" t="n"/>
      <c r="D251" s="14" t="n"/>
      <c r="E251" s="18" t="n"/>
      <c r="F251" s="18" t="n"/>
      <c r="G251" s="14" t="n"/>
      <c r="H251" s="60" t="n"/>
      <c r="I251" s="60" t="n"/>
      <c r="J251" s="60" t="n"/>
      <c r="K251" s="60" t="n"/>
      <c r="L251" s="33">
        <f>IF(OR(E251="",F251=""),"",MAX(0,F251-E251))</f>
        <v/>
      </c>
      <c r="M251" s="61">
        <f>IF(OR(E251="",F251=""),"",N(H251)*L251+N(I251)+N(J251))</f>
        <v/>
      </c>
      <c r="N251" s="61">
        <f>IF(OR(E251="",F251=""),"",IF(K251&lt;&gt;"",K251,(N(H251)*L251+N(I251))*IFERROR(VLOOKUP(D251,Settings!$F$11:$G$16,2,FALSE),0)))</f>
        <v/>
      </c>
      <c r="O251" s="62">
        <f>IF(OR(E251="",F251=""),"",M251-N251)</f>
        <v/>
      </c>
      <c r="P251" s="61">
        <f>IF(N(L251)=0,0,O251/L251)</f>
        <v/>
      </c>
      <c r="Q251" s="44">
        <f>IF(OR(E251="",F251=""),0,MAX(0,MIN(F251,DATE(Settings!$C$6,2,1))-MAX(E251,Q$5)))</f>
        <v/>
      </c>
      <c r="R251" s="44">
        <f>IF(OR(E251="",F251=""),0,MAX(0,MIN(F251,DATE(Settings!$C$6,3,1))-MAX(E251,R$5)))</f>
        <v/>
      </c>
      <c r="S251" s="44">
        <f>IF(OR(E251="",F251=""),0,MAX(0,MIN(F251,DATE(Settings!$C$6,4,1))-MAX(E251,S$5)))</f>
        <v/>
      </c>
      <c r="T251" s="44">
        <f>IF(OR(E251="",F251=""),0,MAX(0,MIN(F251,DATE(Settings!$C$6,5,1))-MAX(E251,T$5)))</f>
        <v/>
      </c>
      <c r="U251" s="44">
        <f>IF(OR(E251="",F251=""),0,MAX(0,MIN(F251,DATE(Settings!$C$6,6,1))-MAX(E251,U$5)))</f>
        <v/>
      </c>
      <c r="V251" s="44">
        <f>IF(OR(E251="",F251=""),0,MAX(0,MIN(F251,DATE(Settings!$C$6,7,1))-MAX(E251,V$5)))</f>
        <v/>
      </c>
      <c r="W251" s="44">
        <f>IF(OR(E251="",F251=""),0,MAX(0,MIN(F251,DATE(Settings!$C$6,8,1))-MAX(E251,W$5)))</f>
        <v/>
      </c>
      <c r="X251" s="44">
        <f>IF(OR(E251="",F251=""),0,MAX(0,MIN(F251,DATE(Settings!$C$6,9,1))-MAX(E251,X$5)))</f>
        <v/>
      </c>
      <c r="Y251" s="44">
        <f>IF(OR(E251="",F251=""),0,MAX(0,MIN(F251,DATE(Settings!$C$6,10,1))-MAX(E251,Y$5)))</f>
        <v/>
      </c>
      <c r="Z251" s="44">
        <f>IF(OR(E251="",F251=""),0,MAX(0,MIN(F251,DATE(Settings!$C$6,11,1))-MAX(E251,Z$5)))</f>
        <v/>
      </c>
      <c r="AA251" s="44">
        <f>IF(OR(E251="",F251=""),0,MAX(0,MIN(F251,DATE(Settings!$C$6,12,1))-MAX(E251,AA$5)))</f>
        <v/>
      </c>
      <c r="AB251" s="44">
        <f>IF(OR(E251="",F251=""),0,MAX(0,MIN(F251,DATE(Settings!$C$6,13,1))-MAX(E251,AB$5)))</f>
        <v/>
      </c>
      <c r="AC251" s="63">
        <f>IF(N(L251)=0,0,M251/L251)</f>
        <v/>
      </c>
    </row>
    <row r="252" hidden="1">
      <c r="B252" s="14" t="n"/>
      <c r="C252" s="14" t="n"/>
      <c r="D252" s="14" t="n"/>
      <c r="E252" s="18" t="n"/>
      <c r="F252" s="18" t="n"/>
      <c r="G252" s="14" t="n"/>
      <c r="H252" s="60" t="n"/>
      <c r="I252" s="60" t="n"/>
      <c r="J252" s="60" t="n"/>
      <c r="K252" s="60" t="n"/>
      <c r="L252" s="33">
        <f>IF(OR(E252="",F252=""),"",MAX(0,F252-E252))</f>
        <v/>
      </c>
      <c r="M252" s="61">
        <f>IF(OR(E252="",F252=""),"",N(H252)*L252+N(I252)+N(J252))</f>
        <v/>
      </c>
      <c r="N252" s="61">
        <f>IF(OR(E252="",F252=""),"",IF(K252&lt;&gt;"",K252,(N(H252)*L252+N(I252))*IFERROR(VLOOKUP(D252,Settings!$F$11:$G$16,2,FALSE),0)))</f>
        <v/>
      </c>
      <c r="O252" s="62">
        <f>IF(OR(E252="",F252=""),"",M252-N252)</f>
        <v/>
      </c>
      <c r="P252" s="61">
        <f>IF(N(L252)=0,0,O252/L252)</f>
        <v/>
      </c>
      <c r="Q252" s="44">
        <f>IF(OR(E252="",F252=""),0,MAX(0,MIN(F252,DATE(Settings!$C$6,2,1))-MAX(E252,Q$5)))</f>
        <v/>
      </c>
      <c r="R252" s="44">
        <f>IF(OR(E252="",F252=""),0,MAX(0,MIN(F252,DATE(Settings!$C$6,3,1))-MAX(E252,R$5)))</f>
        <v/>
      </c>
      <c r="S252" s="44">
        <f>IF(OR(E252="",F252=""),0,MAX(0,MIN(F252,DATE(Settings!$C$6,4,1))-MAX(E252,S$5)))</f>
        <v/>
      </c>
      <c r="T252" s="44">
        <f>IF(OR(E252="",F252=""),0,MAX(0,MIN(F252,DATE(Settings!$C$6,5,1))-MAX(E252,T$5)))</f>
        <v/>
      </c>
      <c r="U252" s="44">
        <f>IF(OR(E252="",F252=""),0,MAX(0,MIN(F252,DATE(Settings!$C$6,6,1))-MAX(E252,U$5)))</f>
        <v/>
      </c>
      <c r="V252" s="44">
        <f>IF(OR(E252="",F252=""),0,MAX(0,MIN(F252,DATE(Settings!$C$6,7,1))-MAX(E252,V$5)))</f>
        <v/>
      </c>
      <c r="W252" s="44">
        <f>IF(OR(E252="",F252=""),0,MAX(0,MIN(F252,DATE(Settings!$C$6,8,1))-MAX(E252,W$5)))</f>
        <v/>
      </c>
      <c r="X252" s="44">
        <f>IF(OR(E252="",F252=""),0,MAX(0,MIN(F252,DATE(Settings!$C$6,9,1))-MAX(E252,X$5)))</f>
        <v/>
      </c>
      <c r="Y252" s="44">
        <f>IF(OR(E252="",F252=""),0,MAX(0,MIN(F252,DATE(Settings!$C$6,10,1))-MAX(E252,Y$5)))</f>
        <v/>
      </c>
      <c r="Z252" s="44">
        <f>IF(OR(E252="",F252=""),0,MAX(0,MIN(F252,DATE(Settings!$C$6,11,1))-MAX(E252,Z$5)))</f>
        <v/>
      </c>
      <c r="AA252" s="44">
        <f>IF(OR(E252="",F252=""),0,MAX(0,MIN(F252,DATE(Settings!$C$6,12,1))-MAX(E252,AA$5)))</f>
        <v/>
      </c>
      <c r="AB252" s="44">
        <f>IF(OR(E252="",F252=""),0,MAX(0,MIN(F252,DATE(Settings!$C$6,13,1))-MAX(E252,AB$5)))</f>
        <v/>
      </c>
      <c r="AC252" s="63">
        <f>IF(N(L252)=0,0,M252/L252)</f>
        <v/>
      </c>
    </row>
    <row r="253" hidden="1">
      <c r="B253" s="14" t="n"/>
      <c r="C253" s="14" t="n"/>
      <c r="D253" s="14" t="n"/>
      <c r="E253" s="18" t="n"/>
      <c r="F253" s="18" t="n"/>
      <c r="G253" s="14" t="n"/>
      <c r="H253" s="60" t="n"/>
      <c r="I253" s="60" t="n"/>
      <c r="J253" s="60" t="n"/>
      <c r="K253" s="60" t="n"/>
      <c r="L253" s="33">
        <f>IF(OR(E253="",F253=""),"",MAX(0,F253-E253))</f>
        <v/>
      </c>
      <c r="M253" s="61">
        <f>IF(OR(E253="",F253=""),"",N(H253)*L253+N(I253)+N(J253))</f>
        <v/>
      </c>
      <c r="N253" s="61">
        <f>IF(OR(E253="",F253=""),"",IF(K253&lt;&gt;"",K253,(N(H253)*L253+N(I253))*IFERROR(VLOOKUP(D253,Settings!$F$11:$G$16,2,FALSE),0)))</f>
        <v/>
      </c>
      <c r="O253" s="62">
        <f>IF(OR(E253="",F253=""),"",M253-N253)</f>
        <v/>
      </c>
      <c r="P253" s="61">
        <f>IF(N(L253)=0,0,O253/L253)</f>
        <v/>
      </c>
      <c r="Q253" s="44">
        <f>IF(OR(E253="",F253=""),0,MAX(0,MIN(F253,DATE(Settings!$C$6,2,1))-MAX(E253,Q$5)))</f>
        <v/>
      </c>
      <c r="R253" s="44">
        <f>IF(OR(E253="",F253=""),0,MAX(0,MIN(F253,DATE(Settings!$C$6,3,1))-MAX(E253,R$5)))</f>
        <v/>
      </c>
      <c r="S253" s="44">
        <f>IF(OR(E253="",F253=""),0,MAX(0,MIN(F253,DATE(Settings!$C$6,4,1))-MAX(E253,S$5)))</f>
        <v/>
      </c>
      <c r="T253" s="44">
        <f>IF(OR(E253="",F253=""),0,MAX(0,MIN(F253,DATE(Settings!$C$6,5,1))-MAX(E253,T$5)))</f>
        <v/>
      </c>
      <c r="U253" s="44">
        <f>IF(OR(E253="",F253=""),0,MAX(0,MIN(F253,DATE(Settings!$C$6,6,1))-MAX(E253,U$5)))</f>
        <v/>
      </c>
      <c r="V253" s="44">
        <f>IF(OR(E253="",F253=""),0,MAX(0,MIN(F253,DATE(Settings!$C$6,7,1))-MAX(E253,V$5)))</f>
        <v/>
      </c>
      <c r="W253" s="44">
        <f>IF(OR(E253="",F253=""),0,MAX(0,MIN(F253,DATE(Settings!$C$6,8,1))-MAX(E253,W$5)))</f>
        <v/>
      </c>
      <c r="X253" s="44">
        <f>IF(OR(E253="",F253=""),0,MAX(0,MIN(F253,DATE(Settings!$C$6,9,1))-MAX(E253,X$5)))</f>
        <v/>
      </c>
      <c r="Y253" s="44">
        <f>IF(OR(E253="",F253=""),0,MAX(0,MIN(F253,DATE(Settings!$C$6,10,1))-MAX(E253,Y$5)))</f>
        <v/>
      </c>
      <c r="Z253" s="44">
        <f>IF(OR(E253="",F253=""),0,MAX(0,MIN(F253,DATE(Settings!$C$6,11,1))-MAX(E253,Z$5)))</f>
        <v/>
      </c>
      <c r="AA253" s="44">
        <f>IF(OR(E253="",F253=""),0,MAX(0,MIN(F253,DATE(Settings!$C$6,12,1))-MAX(E253,AA$5)))</f>
        <v/>
      </c>
      <c r="AB253" s="44">
        <f>IF(OR(E253="",F253=""),0,MAX(0,MIN(F253,DATE(Settings!$C$6,13,1))-MAX(E253,AB$5)))</f>
        <v/>
      </c>
      <c r="AC253" s="63">
        <f>IF(N(L253)=0,0,M253/L253)</f>
        <v/>
      </c>
    </row>
    <row r="254" hidden="1">
      <c r="B254" s="14" t="n"/>
      <c r="C254" s="14" t="n"/>
      <c r="D254" s="14" t="n"/>
      <c r="E254" s="18" t="n"/>
      <c r="F254" s="18" t="n"/>
      <c r="G254" s="14" t="n"/>
      <c r="H254" s="60" t="n"/>
      <c r="I254" s="60" t="n"/>
      <c r="J254" s="60" t="n"/>
      <c r="K254" s="60" t="n"/>
      <c r="L254" s="33">
        <f>IF(OR(E254="",F254=""),"",MAX(0,F254-E254))</f>
        <v/>
      </c>
      <c r="M254" s="61">
        <f>IF(OR(E254="",F254=""),"",N(H254)*L254+N(I254)+N(J254))</f>
        <v/>
      </c>
      <c r="N254" s="61">
        <f>IF(OR(E254="",F254=""),"",IF(K254&lt;&gt;"",K254,(N(H254)*L254+N(I254))*IFERROR(VLOOKUP(D254,Settings!$F$11:$G$16,2,FALSE),0)))</f>
        <v/>
      </c>
      <c r="O254" s="62">
        <f>IF(OR(E254="",F254=""),"",M254-N254)</f>
        <v/>
      </c>
      <c r="P254" s="61">
        <f>IF(N(L254)=0,0,O254/L254)</f>
        <v/>
      </c>
      <c r="Q254" s="44">
        <f>IF(OR(E254="",F254=""),0,MAX(0,MIN(F254,DATE(Settings!$C$6,2,1))-MAX(E254,Q$5)))</f>
        <v/>
      </c>
      <c r="R254" s="44">
        <f>IF(OR(E254="",F254=""),0,MAX(0,MIN(F254,DATE(Settings!$C$6,3,1))-MAX(E254,R$5)))</f>
        <v/>
      </c>
      <c r="S254" s="44">
        <f>IF(OR(E254="",F254=""),0,MAX(0,MIN(F254,DATE(Settings!$C$6,4,1))-MAX(E254,S$5)))</f>
        <v/>
      </c>
      <c r="T254" s="44">
        <f>IF(OR(E254="",F254=""),0,MAX(0,MIN(F254,DATE(Settings!$C$6,5,1))-MAX(E254,T$5)))</f>
        <v/>
      </c>
      <c r="U254" s="44">
        <f>IF(OR(E254="",F254=""),0,MAX(0,MIN(F254,DATE(Settings!$C$6,6,1))-MAX(E254,U$5)))</f>
        <v/>
      </c>
      <c r="V254" s="44">
        <f>IF(OR(E254="",F254=""),0,MAX(0,MIN(F254,DATE(Settings!$C$6,7,1))-MAX(E254,V$5)))</f>
        <v/>
      </c>
      <c r="W254" s="44">
        <f>IF(OR(E254="",F254=""),0,MAX(0,MIN(F254,DATE(Settings!$C$6,8,1))-MAX(E254,W$5)))</f>
        <v/>
      </c>
      <c r="X254" s="44">
        <f>IF(OR(E254="",F254=""),0,MAX(0,MIN(F254,DATE(Settings!$C$6,9,1))-MAX(E254,X$5)))</f>
        <v/>
      </c>
      <c r="Y254" s="44">
        <f>IF(OR(E254="",F254=""),0,MAX(0,MIN(F254,DATE(Settings!$C$6,10,1))-MAX(E254,Y$5)))</f>
        <v/>
      </c>
      <c r="Z254" s="44">
        <f>IF(OR(E254="",F254=""),0,MAX(0,MIN(F254,DATE(Settings!$C$6,11,1))-MAX(E254,Z$5)))</f>
        <v/>
      </c>
      <c r="AA254" s="44">
        <f>IF(OR(E254="",F254=""),0,MAX(0,MIN(F254,DATE(Settings!$C$6,12,1))-MAX(E254,AA$5)))</f>
        <v/>
      </c>
      <c r="AB254" s="44">
        <f>IF(OR(E254="",F254=""),0,MAX(0,MIN(F254,DATE(Settings!$C$6,13,1))-MAX(E254,AB$5)))</f>
        <v/>
      </c>
      <c r="AC254" s="63">
        <f>IF(N(L254)=0,0,M254/L254)</f>
        <v/>
      </c>
    </row>
    <row r="255" hidden="1">
      <c r="B255" s="14" t="n"/>
      <c r="C255" s="14" t="n"/>
      <c r="D255" s="14" t="n"/>
      <c r="E255" s="18" t="n"/>
      <c r="F255" s="18" t="n"/>
      <c r="G255" s="14" t="n"/>
      <c r="H255" s="60" t="n"/>
      <c r="I255" s="60" t="n"/>
      <c r="J255" s="60" t="n"/>
      <c r="K255" s="60" t="n"/>
      <c r="L255" s="33">
        <f>IF(OR(E255="",F255=""),"",MAX(0,F255-E255))</f>
        <v/>
      </c>
      <c r="M255" s="61">
        <f>IF(OR(E255="",F255=""),"",N(H255)*L255+N(I255)+N(J255))</f>
        <v/>
      </c>
      <c r="N255" s="61">
        <f>IF(OR(E255="",F255=""),"",IF(K255&lt;&gt;"",K255,(N(H255)*L255+N(I255))*IFERROR(VLOOKUP(D255,Settings!$F$11:$G$16,2,FALSE),0)))</f>
        <v/>
      </c>
      <c r="O255" s="62">
        <f>IF(OR(E255="",F255=""),"",M255-N255)</f>
        <v/>
      </c>
      <c r="P255" s="61">
        <f>IF(N(L255)=0,0,O255/L255)</f>
        <v/>
      </c>
      <c r="Q255" s="44">
        <f>IF(OR(E255="",F255=""),0,MAX(0,MIN(F255,DATE(Settings!$C$6,2,1))-MAX(E255,Q$5)))</f>
        <v/>
      </c>
      <c r="R255" s="44">
        <f>IF(OR(E255="",F255=""),0,MAX(0,MIN(F255,DATE(Settings!$C$6,3,1))-MAX(E255,R$5)))</f>
        <v/>
      </c>
      <c r="S255" s="44">
        <f>IF(OR(E255="",F255=""),0,MAX(0,MIN(F255,DATE(Settings!$C$6,4,1))-MAX(E255,S$5)))</f>
        <v/>
      </c>
      <c r="T255" s="44">
        <f>IF(OR(E255="",F255=""),0,MAX(0,MIN(F255,DATE(Settings!$C$6,5,1))-MAX(E255,T$5)))</f>
        <v/>
      </c>
      <c r="U255" s="44">
        <f>IF(OR(E255="",F255=""),0,MAX(0,MIN(F255,DATE(Settings!$C$6,6,1))-MAX(E255,U$5)))</f>
        <v/>
      </c>
      <c r="V255" s="44">
        <f>IF(OR(E255="",F255=""),0,MAX(0,MIN(F255,DATE(Settings!$C$6,7,1))-MAX(E255,V$5)))</f>
        <v/>
      </c>
      <c r="W255" s="44">
        <f>IF(OR(E255="",F255=""),0,MAX(0,MIN(F255,DATE(Settings!$C$6,8,1))-MAX(E255,W$5)))</f>
        <v/>
      </c>
      <c r="X255" s="44">
        <f>IF(OR(E255="",F255=""),0,MAX(0,MIN(F255,DATE(Settings!$C$6,9,1))-MAX(E255,X$5)))</f>
        <v/>
      </c>
      <c r="Y255" s="44">
        <f>IF(OR(E255="",F255=""),0,MAX(0,MIN(F255,DATE(Settings!$C$6,10,1))-MAX(E255,Y$5)))</f>
        <v/>
      </c>
      <c r="Z255" s="44">
        <f>IF(OR(E255="",F255=""),0,MAX(0,MIN(F255,DATE(Settings!$C$6,11,1))-MAX(E255,Z$5)))</f>
        <v/>
      </c>
      <c r="AA255" s="44">
        <f>IF(OR(E255="",F255=""),0,MAX(0,MIN(F255,DATE(Settings!$C$6,12,1))-MAX(E255,AA$5)))</f>
        <v/>
      </c>
      <c r="AB255" s="44">
        <f>IF(OR(E255="",F255=""),0,MAX(0,MIN(F255,DATE(Settings!$C$6,13,1))-MAX(E255,AB$5)))</f>
        <v/>
      </c>
      <c r="AC255" s="63">
        <f>IF(N(L255)=0,0,M255/L255)</f>
        <v/>
      </c>
    </row>
    <row r="256" hidden="1">
      <c r="B256" s="14" t="n"/>
      <c r="C256" s="14" t="n"/>
      <c r="D256" s="14" t="n"/>
      <c r="E256" s="18" t="n"/>
      <c r="F256" s="18" t="n"/>
      <c r="G256" s="14" t="n"/>
      <c r="H256" s="60" t="n"/>
      <c r="I256" s="60" t="n"/>
      <c r="J256" s="60" t="n"/>
      <c r="K256" s="60" t="n"/>
      <c r="L256" s="33">
        <f>IF(OR(E256="",F256=""),"",MAX(0,F256-E256))</f>
        <v/>
      </c>
      <c r="M256" s="61">
        <f>IF(OR(E256="",F256=""),"",N(H256)*L256+N(I256)+N(J256))</f>
        <v/>
      </c>
      <c r="N256" s="61">
        <f>IF(OR(E256="",F256=""),"",IF(K256&lt;&gt;"",K256,(N(H256)*L256+N(I256))*IFERROR(VLOOKUP(D256,Settings!$F$11:$G$16,2,FALSE),0)))</f>
        <v/>
      </c>
      <c r="O256" s="62">
        <f>IF(OR(E256="",F256=""),"",M256-N256)</f>
        <v/>
      </c>
      <c r="P256" s="61">
        <f>IF(N(L256)=0,0,O256/L256)</f>
        <v/>
      </c>
      <c r="Q256" s="44">
        <f>IF(OR(E256="",F256=""),0,MAX(0,MIN(F256,DATE(Settings!$C$6,2,1))-MAX(E256,Q$5)))</f>
        <v/>
      </c>
      <c r="R256" s="44">
        <f>IF(OR(E256="",F256=""),0,MAX(0,MIN(F256,DATE(Settings!$C$6,3,1))-MAX(E256,R$5)))</f>
        <v/>
      </c>
      <c r="S256" s="44">
        <f>IF(OR(E256="",F256=""),0,MAX(0,MIN(F256,DATE(Settings!$C$6,4,1))-MAX(E256,S$5)))</f>
        <v/>
      </c>
      <c r="T256" s="44">
        <f>IF(OR(E256="",F256=""),0,MAX(0,MIN(F256,DATE(Settings!$C$6,5,1))-MAX(E256,T$5)))</f>
        <v/>
      </c>
      <c r="U256" s="44">
        <f>IF(OR(E256="",F256=""),0,MAX(0,MIN(F256,DATE(Settings!$C$6,6,1))-MAX(E256,U$5)))</f>
        <v/>
      </c>
      <c r="V256" s="44">
        <f>IF(OR(E256="",F256=""),0,MAX(0,MIN(F256,DATE(Settings!$C$6,7,1))-MAX(E256,V$5)))</f>
        <v/>
      </c>
      <c r="W256" s="44">
        <f>IF(OR(E256="",F256=""),0,MAX(0,MIN(F256,DATE(Settings!$C$6,8,1))-MAX(E256,W$5)))</f>
        <v/>
      </c>
      <c r="X256" s="44">
        <f>IF(OR(E256="",F256=""),0,MAX(0,MIN(F256,DATE(Settings!$C$6,9,1))-MAX(E256,X$5)))</f>
        <v/>
      </c>
      <c r="Y256" s="44">
        <f>IF(OR(E256="",F256=""),0,MAX(0,MIN(F256,DATE(Settings!$C$6,10,1))-MAX(E256,Y$5)))</f>
        <v/>
      </c>
      <c r="Z256" s="44">
        <f>IF(OR(E256="",F256=""),0,MAX(0,MIN(F256,DATE(Settings!$C$6,11,1))-MAX(E256,Z$5)))</f>
        <v/>
      </c>
      <c r="AA256" s="44">
        <f>IF(OR(E256="",F256=""),0,MAX(0,MIN(F256,DATE(Settings!$C$6,12,1))-MAX(E256,AA$5)))</f>
        <v/>
      </c>
      <c r="AB256" s="44">
        <f>IF(OR(E256="",F256=""),0,MAX(0,MIN(F256,DATE(Settings!$C$6,13,1))-MAX(E256,AB$5)))</f>
        <v/>
      </c>
      <c r="AC256" s="63">
        <f>IF(N(L256)=0,0,M256/L256)</f>
        <v/>
      </c>
    </row>
    <row r="257" hidden="1">
      <c r="B257" s="14" t="n"/>
      <c r="C257" s="14" t="n"/>
      <c r="D257" s="14" t="n"/>
      <c r="E257" s="18" t="n"/>
      <c r="F257" s="18" t="n"/>
      <c r="G257" s="14" t="n"/>
      <c r="H257" s="60" t="n"/>
      <c r="I257" s="60" t="n"/>
      <c r="J257" s="60" t="n"/>
      <c r="K257" s="60" t="n"/>
      <c r="L257" s="33">
        <f>IF(OR(E257="",F257=""),"",MAX(0,F257-E257))</f>
        <v/>
      </c>
      <c r="M257" s="61">
        <f>IF(OR(E257="",F257=""),"",N(H257)*L257+N(I257)+N(J257))</f>
        <v/>
      </c>
      <c r="N257" s="61">
        <f>IF(OR(E257="",F257=""),"",IF(K257&lt;&gt;"",K257,(N(H257)*L257+N(I257))*IFERROR(VLOOKUP(D257,Settings!$F$11:$G$16,2,FALSE),0)))</f>
        <v/>
      </c>
      <c r="O257" s="62">
        <f>IF(OR(E257="",F257=""),"",M257-N257)</f>
        <v/>
      </c>
      <c r="P257" s="61">
        <f>IF(N(L257)=0,0,O257/L257)</f>
        <v/>
      </c>
      <c r="Q257" s="44">
        <f>IF(OR(E257="",F257=""),0,MAX(0,MIN(F257,DATE(Settings!$C$6,2,1))-MAX(E257,Q$5)))</f>
        <v/>
      </c>
      <c r="R257" s="44">
        <f>IF(OR(E257="",F257=""),0,MAX(0,MIN(F257,DATE(Settings!$C$6,3,1))-MAX(E257,R$5)))</f>
        <v/>
      </c>
      <c r="S257" s="44">
        <f>IF(OR(E257="",F257=""),0,MAX(0,MIN(F257,DATE(Settings!$C$6,4,1))-MAX(E257,S$5)))</f>
        <v/>
      </c>
      <c r="T257" s="44">
        <f>IF(OR(E257="",F257=""),0,MAX(0,MIN(F257,DATE(Settings!$C$6,5,1))-MAX(E257,T$5)))</f>
        <v/>
      </c>
      <c r="U257" s="44">
        <f>IF(OR(E257="",F257=""),0,MAX(0,MIN(F257,DATE(Settings!$C$6,6,1))-MAX(E257,U$5)))</f>
        <v/>
      </c>
      <c r="V257" s="44">
        <f>IF(OR(E257="",F257=""),0,MAX(0,MIN(F257,DATE(Settings!$C$6,7,1))-MAX(E257,V$5)))</f>
        <v/>
      </c>
      <c r="W257" s="44">
        <f>IF(OR(E257="",F257=""),0,MAX(0,MIN(F257,DATE(Settings!$C$6,8,1))-MAX(E257,W$5)))</f>
        <v/>
      </c>
      <c r="X257" s="44">
        <f>IF(OR(E257="",F257=""),0,MAX(0,MIN(F257,DATE(Settings!$C$6,9,1))-MAX(E257,X$5)))</f>
        <v/>
      </c>
      <c r="Y257" s="44">
        <f>IF(OR(E257="",F257=""),0,MAX(0,MIN(F257,DATE(Settings!$C$6,10,1))-MAX(E257,Y$5)))</f>
        <v/>
      </c>
      <c r="Z257" s="44">
        <f>IF(OR(E257="",F257=""),0,MAX(0,MIN(F257,DATE(Settings!$C$6,11,1))-MAX(E257,Z$5)))</f>
        <v/>
      </c>
      <c r="AA257" s="44">
        <f>IF(OR(E257="",F257=""),0,MAX(0,MIN(F257,DATE(Settings!$C$6,12,1))-MAX(E257,AA$5)))</f>
        <v/>
      </c>
      <c r="AB257" s="44">
        <f>IF(OR(E257="",F257=""),0,MAX(0,MIN(F257,DATE(Settings!$C$6,13,1))-MAX(E257,AB$5)))</f>
        <v/>
      </c>
      <c r="AC257" s="63">
        <f>IF(N(L257)=0,0,M257/L257)</f>
        <v/>
      </c>
    </row>
    <row r="258" hidden="1">
      <c r="B258" s="14" t="n"/>
      <c r="C258" s="14" t="n"/>
      <c r="D258" s="14" t="n"/>
      <c r="E258" s="18" t="n"/>
      <c r="F258" s="18" t="n"/>
      <c r="G258" s="14" t="n"/>
      <c r="H258" s="60" t="n"/>
      <c r="I258" s="60" t="n"/>
      <c r="J258" s="60" t="n"/>
      <c r="K258" s="60" t="n"/>
      <c r="L258" s="33">
        <f>IF(OR(E258="",F258=""),"",MAX(0,F258-E258))</f>
        <v/>
      </c>
      <c r="M258" s="61">
        <f>IF(OR(E258="",F258=""),"",N(H258)*L258+N(I258)+N(J258))</f>
        <v/>
      </c>
      <c r="N258" s="61">
        <f>IF(OR(E258="",F258=""),"",IF(K258&lt;&gt;"",K258,(N(H258)*L258+N(I258))*IFERROR(VLOOKUP(D258,Settings!$F$11:$G$16,2,FALSE),0)))</f>
        <v/>
      </c>
      <c r="O258" s="62">
        <f>IF(OR(E258="",F258=""),"",M258-N258)</f>
        <v/>
      </c>
      <c r="P258" s="61">
        <f>IF(N(L258)=0,0,O258/L258)</f>
        <v/>
      </c>
      <c r="Q258" s="44">
        <f>IF(OR(E258="",F258=""),0,MAX(0,MIN(F258,DATE(Settings!$C$6,2,1))-MAX(E258,Q$5)))</f>
        <v/>
      </c>
      <c r="R258" s="44">
        <f>IF(OR(E258="",F258=""),0,MAX(0,MIN(F258,DATE(Settings!$C$6,3,1))-MAX(E258,R$5)))</f>
        <v/>
      </c>
      <c r="S258" s="44">
        <f>IF(OR(E258="",F258=""),0,MAX(0,MIN(F258,DATE(Settings!$C$6,4,1))-MAX(E258,S$5)))</f>
        <v/>
      </c>
      <c r="T258" s="44">
        <f>IF(OR(E258="",F258=""),0,MAX(0,MIN(F258,DATE(Settings!$C$6,5,1))-MAX(E258,T$5)))</f>
        <v/>
      </c>
      <c r="U258" s="44">
        <f>IF(OR(E258="",F258=""),0,MAX(0,MIN(F258,DATE(Settings!$C$6,6,1))-MAX(E258,U$5)))</f>
        <v/>
      </c>
      <c r="V258" s="44">
        <f>IF(OR(E258="",F258=""),0,MAX(0,MIN(F258,DATE(Settings!$C$6,7,1))-MAX(E258,V$5)))</f>
        <v/>
      </c>
      <c r="W258" s="44">
        <f>IF(OR(E258="",F258=""),0,MAX(0,MIN(F258,DATE(Settings!$C$6,8,1))-MAX(E258,W$5)))</f>
        <v/>
      </c>
      <c r="X258" s="44">
        <f>IF(OR(E258="",F258=""),0,MAX(0,MIN(F258,DATE(Settings!$C$6,9,1))-MAX(E258,X$5)))</f>
        <v/>
      </c>
      <c r="Y258" s="44">
        <f>IF(OR(E258="",F258=""),0,MAX(0,MIN(F258,DATE(Settings!$C$6,10,1))-MAX(E258,Y$5)))</f>
        <v/>
      </c>
      <c r="Z258" s="44">
        <f>IF(OR(E258="",F258=""),0,MAX(0,MIN(F258,DATE(Settings!$C$6,11,1))-MAX(E258,Z$5)))</f>
        <v/>
      </c>
      <c r="AA258" s="44">
        <f>IF(OR(E258="",F258=""),0,MAX(0,MIN(F258,DATE(Settings!$C$6,12,1))-MAX(E258,AA$5)))</f>
        <v/>
      </c>
      <c r="AB258" s="44">
        <f>IF(OR(E258="",F258=""),0,MAX(0,MIN(F258,DATE(Settings!$C$6,13,1))-MAX(E258,AB$5)))</f>
        <v/>
      </c>
      <c r="AC258" s="63">
        <f>IF(N(L258)=0,0,M258/L258)</f>
        <v/>
      </c>
    </row>
    <row r="259" hidden="1">
      <c r="B259" s="14" t="n"/>
      <c r="C259" s="14" t="n"/>
      <c r="D259" s="14" t="n"/>
      <c r="E259" s="18" t="n"/>
      <c r="F259" s="18" t="n"/>
      <c r="G259" s="14" t="n"/>
      <c r="H259" s="60" t="n"/>
      <c r="I259" s="60" t="n"/>
      <c r="J259" s="60" t="n"/>
      <c r="K259" s="60" t="n"/>
      <c r="L259" s="33">
        <f>IF(OR(E259="",F259=""),"",MAX(0,F259-E259))</f>
        <v/>
      </c>
      <c r="M259" s="61">
        <f>IF(OR(E259="",F259=""),"",N(H259)*L259+N(I259)+N(J259))</f>
        <v/>
      </c>
      <c r="N259" s="61">
        <f>IF(OR(E259="",F259=""),"",IF(K259&lt;&gt;"",K259,(N(H259)*L259+N(I259))*IFERROR(VLOOKUP(D259,Settings!$F$11:$G$16,2,FALSE),0)))</f>
        <v/>
      </c>
      <c r="O259" s="62">
        <f>IF(OR(E259="",F259=""),"",M259-N259)</f>
        <v/>
      </c>
      <c r="P259" s="61">
        <f>IF(N(L259)=0,0,O259/L259)</f>
        <v/>
      </c>
      <c r="Q259" s="44">
        <f>IF(OR(E259="",F259=""),0,MAX(0,MIN(F259,DATE(Settings!$C$6,2,1))-MAX(E259,Q$5)))</f>
        <v/>
      </c>
      <c r="R259" s="44">
        <f>IF(OR(E259="",F259=""),0,MAX(0,MIN(F259,DATE(Settings!$C$6,3,1))-MAX(E259,R$5)))</f>
        <v/>
      </c>
      <c r="S259" s="44">
        <f>IF(OR(E259="",F259=""),0,MAX(0,MIN(F259,DATE(Settings!$C$6,4,1))-MAX(E259,S$5)))</f>
        <v/>
      </c>
      <c r="T259" s="44">
        <f>IF(OR(E259="",F259=""),0,MAX(0,MIN(F259,DATE(Settings!$C$6,5,1))-MAX(E259,T$5)))</f>
        <v/>
      </c>
      <c r="U259" s="44">
        <f>IF(OR(E259="",F259=""),0,MAX(0,MIN(F259,DATE(Settings!$C$6,6,1))-MAX(E259,U$5)))</f>
        <v/>
      </c>
      <c r="V259" s="44">
        <f>IF(OR(E259="",F259=""),0,MAX(0,MIN(F259,DATE(Settings!$C$6,7,1))-MAX(E259,V$5)))</f>
        <v/>
      </c>
      <c r="W259" s="44">
        <f>IF(OR(E259="",F259=""),0,MAX(0,MIN(F259,DATE(Settings!$C$6,8,1))-MAX(E259,W$5)))</f>
        <v/>
      </c>
      <c r="X259" s="44">
        <f>IF(OR(E259="",F259=""),0,MAX(0,MIN(F259,DATE(Settings!$C$6,9,1))-MAX(E259,X$5)))</f>
        <v/>
      </c>
      <c r="Y259" s="44">
        <f>IF(OR(E259="",F259=""),0,MAX(0,MIN(F259,DATE(Settings!$C$6,10,1))-MAX(E259,Y$5)))</f>
        <v/>
      </c>
      <c r="Z259" s="44">
        <f>IF(OR(E259="",F259=""),0,MAX(0,MIN(F259,DATE(Settings!$C$6,11,1))-MAX(E259,Z$5)))</f>
        <v/>
      </c>
      <c r="AA259" s="44">
        <f>IF(OR(E259="",F259=""),0,MAX(0,MIN(F259,DATE(Settings!$C$6,12,1))-MAX(E259,AA$5)))</f>
        <v/>
      </c>
      <c r="AB259" s="44">
        <f>IF(OR(E259="",F259=""),0,MAX(0,MIN(F259,DATE(Settings!$C$6,13,1))-MAX(E259,AB$5)))</f>
        <v/>
      </c>
      <c r="AC259" s="63">
        <f>IF(N(L259)=0,0,M259/L259)</f>
        <v/>
      </c>
    </row>
    <row r="260" hidden="1">
      <c r="B260" s="14" t="n"/>
      <c r="C260" s="14" t="n"/>
      <c r="D260" s="14" t="n"/>
      <c r="E260" s="18" t="n"/>
      <c r="F260" s="18" t="n"/>
      <c r="G260" s="14" t="n"/>
      <c r="H260" s="60" t="n"/>
      <c r="I260" s="60" t="n"/>
      <c r="J260" s="60" t="n"/>
      <c r="K260" s="60" t="n"/>
      <c r="L260" s="33">
        <f>IF(OR(E260="",F260=""),"",MAX(0,F260-E260))</f>
        <v/>
      </c>
      <c r="M260" s="61">
        <f>IF(OR(E260="",F260=""),"",N(H260)*L260+N(I260)+N(J260))</f>
        <v/>
      </c>
      <c r="N260" s="61">
        <f>IF(OR(E260="",F260=""),"",IF(K260&lt;&gt;"",K260,(N(H260)*L260+N(I260))*IFERROR(VLOOKUP(D260,Settings!$F$11:$G$16,2,FALSE),0)))</f>
        <v/>
      </c>
      <c r="O260" s="62">
        <f>IF(OR(E260="",F260=""),"",M260-N260)</f>
        <v/>
      </c>
      <c r="P260" s="61">
        <f>IF(N(L260)=0,0,O260/L260)</f>
        <v/>
      </c>
      <c r="Q260" s="44">
        <f>IF(OR(E260="",F260=""),0,MAX(0,MIN(F260,DATE(Settings!$C$6,2,1))-MAX(E260,Q$5)))</f>
        <v/>
      </c>
      <c r="R260" s="44">
        <f>IF(OR(E260="",F260=""),0,MAX(0,MIN(F260,DATE(Settings!$C$6,3,1))-MAX(E260,R$5)))</f>
        <v/>
      </c>
      <c r="S260" s="44">
        <f>IF(OR(E260="",F260=""),0,MAX(0,MIN(F260,DATE(Settings!$C$6,4,1))-MAX(E260,S$5)))</f>
        <v/>
      </c>
      <c r="T260" s="44">
        <f>IF(OR(E260="",F260=""),0,MAX(0,MIN(F260,DATE(Settings!$C$6,5,1))-MAX(E260,T$5)))</f>
        <v/>
      </c>
      <c r="U260" s="44">
        <f>IF(OR(E260="",F260=""),0,MAX(0,MIN(F260,DATE(Settings!$C$6,6,1))-MAX(E260,U$5)))</f>
        <v/>
      </c>
      <c r="V260" s="44">
        <f>IF(OR(E260="",F260=""),0,MAX(0,MIN(F260,DATE(Settings!$C$6,7,1))-MAX(E260,V$5)))</f>
        <v/>
      </c>
      <c r="W260" s="44">
        <f>IF(OR(E260="",F260=""),0,MAX(0,MIN(F260,DATE(Settings!$C$6,8,1))-MAX(E260,W$5)))</f>
        <v/>
      </c>
      <c r="X260" s="44">
        <f>IF(OR(E260="",F260=""),0,MAX(0,MIN(F260,DATE(Settings!$C$6,9,1))-MAX(E260,X$5)))</f>
        <v/>
      </c>
      <c r="Y260" s="44">
        <f>IF(OR(E260="",F260=""),0,MAX(0,MIN(F260,DATE(Settings!$C$6,10,1))-MAX(E260,Y$5)))</f>
        <v/>
      </c>
      <c r="Z260" s="44">
        <f>IF(OR(E260="",F260=""),0,MAX(0,MIN(F260,DATE(Settings!$C$6,11,1))-MAX(E260,Z$5)))</f>
        <v/>
      </c>
      <c r="AA260" s="44">
        <f>IF(OR(E260="",F260=""),0,MAX(0,MIN(F260,DATE(Settings!$C$6,12,1))-MAX(E260,AA$5)))</f>
        <v/>
      </c>
      <c r="AB260" s="44">
        <f>IF(OR(E260="",F260=""),0,MAX(0,MIN(F260,DATE(Settings!$C$6,13,1))-MAX(E260,AB$5)))</f>
        <v/>
      </c>
      <c r="AC260" s="63">
        <f>IF(N(L260)=0,0,M260/L260)</f>
        <v/>
      </c>
    </row>
    <row r="261" hidden="1">
      <c r="B261" s="14" t="n"/>
      <c r="C261" s="14" t="n"/>
      <c r="D261" s="14" t="n"/>
      <c r="E261" s="18" t="n"/>
      <c r="F261" s="18" t="n"/>
      <c r="G261" s="14" t="n"/>
      <c r="H261" s="60" t="n"/>
      <c r="I261" s="60" t="n"/>
      <c r="J261" s="60" t="n"/>
      <c r="K261" s="60" t="n"/>
      <c r="L261" s="33">
        <f>IF(OR(E261="",F261=""),"",MAX(0,F261-E261))</f>
        <v/>
      </c>
      <c r="M261" s="61">
        <f>IF(OR(E261="",F261=""),"",N(H261)*L261+N(I261)+N(J261))</f>
        <v/>
      </c>
      <c r="N261" s="61">
        <f>IF(OR(E261="",F261=""),"",IF(K261&lt;&gt;"",K261,(N(H261)*L261+N(I261))*IFERROR(VLOOKUP(D261,Settings!$F$11:$G$16,2,FALSE),0)))</f>
        <v/>
      </c>
      <c r="O261" s="62">
        <f>IF(OR(E261="",F261=""),"",M261-N261)</f>
        <v/>
      </c>
      <c r="P261" s="61">
        <f>IF(N(L261)=0,0,O261/L261)</f>
        <v/>
      </c>
      <c r="Q261" s="44">
        <f>IF(OR(E261="",F261=""),0,MAX(0,MIN(F261,DATE(Settings!$C$6,2,1))-MAX(E261,Q$5)))</f>
        <v/>
      </c>
      <c r="R261" s="44">
        <f>IF(OR(E261="",F261=""),0,MAX(0,MIN(F261,DATE(Settings!$C$6,3,1))-MAX(E261,R$5)))</f>
        <v/>
      </c>
      <c r="S261" s="44">
        <f>IF(OR(E261="",F261=""),0,MAX(0,MIN(F261,DATE(Settings!$C$6,4,1))-MAX(E261,S$5)))</f>
        <v/>
      </c>
      <c r="T261" s="44">
        <f>IF(OR(E261="",F261=""),0,MAX(0,MIN(F261,DATE(Settings!$C$6,5,1))-MAX(E261,T$5)))</f>
        <v/>
      </c>
      <c r="U261" s="44">
        <f>IF(OR(E261="",F261=""),0,MAX(0,MIN(F261,DATE(Settings!$C$6,6,1))-MAX(E261,U$5)))</f>
        <v/>
      </c>
      <c r="V261" s="44">
        <f>IF(OR(E261="",F261=""),0,MAX(0,MIN(F261,DATE(Settings!$C$6,7,1))-MAX(E261,V$5)))</f>
        <v/>
      </c>
      <c r="W261" s="44">
        <f>IF(OR(E261="",F261=""),0,MAX(0,MIN(F261,DATE(Settings!$C$6,8,1))-MAX(E261,W$5)))</f>
        <v/>
      </c>
      <c r="X261" s="44">
        <f>IF(OR(E261="",F261=""),0,MAX(0,MIN(F261,DATE(Settings!$C$6,9,1))-MAX(E261,X$5)))</f>
        <v/>
      </c>
      <c r="Y261" s="44">
        <f>IF(OR(E261="",F261=""),0,MAX(0,MIN(F261,DATE(Settings!$C$6,10,1))-MAX(E261,Y$5)))</f>
        <v/>
      </c>
      <c r="Z261" s="44">
        <f>IF(OR(E261="",F261=""),0,MAX(0,MIN(F261,DATE(Settings!$C$6,11,1))-MAX(E261,Z$5)))</f>
        <v/>
      </c>
      <c r="AA261" s="44">
        <f>IF(OR(E261="",F261=""),0,MAX(0,MIN(F261,DATE(Settings!$C$6,12,1))-MAX(E261,AA$5)))</f>
        <v/>
      </c>
      <c r="AB261" s="44">
        <f>IF(OR(E261="",F261=""),0,MAX(0,MIN(F261,DATE(Settings!$C$6,13,1))-MAX(E261,AB$5)))</f>
        <v/>
      </c>
      <c r="AC261" s="63">
        <f>IF(N(L261)=0,0,M261/L261)</f>
        <v/>
      </c>
    </row>
    <row r="262" hidden="1">
      <c r="B262" s="14" t="n"/>
      <c r="C262" s="14" t="n"/>
      <c r="D262" s="14" t="n"/>
      <c r="E262" s="18" t="n"/>
      <c r="F262" s="18" t="n"/>
      <c r="G262" s="14" t="n"/>
      <c r="H262" s="60" t="n"/>
      <c r="I262" s="60" t="n"/>
      <c r="J262" s="60" t="n"/>
      <c r="K262" s="60" t="n"/>
      <c r="L262" s="33">
        <f>IF(OR(E262="",F262=""),"",MAX(0,F262-E262))</f>
        <v/>
      </c>
      <c r="M262" s="61">
        <f>IF(OR(E262="",F262=""),"",N(H262)*L262+N(I262)+N(J262))</f>
        <v/>
      </c>
      <c r="N262" s="61">
        <f>IF(OR(E262="",F262=""),"",IF(K262&lt;&gt;"",K262,(N(H262)*L262+N(I262))*IFERROR(VLOOKUP(D262,Settings!$F$11:$G$16,2,FALSE),0)))</f>
        <v/>
      </c>
      <c r="O262" s="62">
        <f>IF(OR(E262="",F262=""),"",M262-N262)</f>
        <v/>
      </c>
      <c r="P262" s="61">
        <f>IF(N(L262)=0,0,O262/L262)</f>
        <v/>
      </c>
      <c r="Q262" s="44">
        <f>IF(OR(E262="",F262=""),0,MAX(0,MIN(F262,DATE(Settings!$C$6,2,1))-MAX(E262,Q$5)))</f>
        <v/>
      </c>
      <c r="R262" s="44">
        <f>IF(OR(E262="",F262=""),0,MAX(0,MIN(F262,DATE(Settings!$C$6,3,1))-MAX(E262,R$5)))</f>
        <v/>
      </c>
      <c r="S262" s="44">
        <f>IF(OR(E262="",F262=""),0,MAX(0,MIN(F262,DATE(Settings!$C$6,4,1))-MAX(E262,S$5)))</f>
        <v/>
      </c>
      <c r="T262" s="44">
        <f>IF(OR(E262="",F262=""),0,MAX(0,MIN(F262,DATE(Settings!$C$6,5,1))-MAX(E262,T$5)))</f>
        <v/>
      </c>
      <c r="U262" s="44">
        <f>IF(OR(E262="",F262=""),0,MAX(0,MIN(F262,DATE(Settings!$C$6,6,1))-MAX(E262,U$5)))</f>
        <v/>
      </c>
      <c r="V262" s="44">
        <f>IF(OR(E262="",F262=""),0,MAX(0,MIN(F262,DATE(Settings!$C$6,7,1))-MAX(E262,V$5)))</f>
        <v/>
      </c>
      <c r="W262" s="44">
        <f>IF(OR(E262="",F262=""),0,MAX(0,MIN(F262,DATE(Settings!$C$6,8,1))-MAX(E262,W$5)))</f>
        <v/>
      </c>
      <c r="X262" s="44">
        <f>IF(OR(E262="",F262=""),0,MAX(0,MIN(F262,DATE(Settings!$C$6,9,1))-MAX(E262,X$5)))</f>
        <v/>
      </c>
      <c r="Y262" s="44">
        <f>IF(OR(E262="",F262=""),0,MAX(0,MIN(F262,DATE(Settings!$C$6,10,1))-MAX(E262,Y$5)))</f>
        <v/>
      </c>
      <c r="Z262" s="44">
        <f>IF(OR(E262="",F262=""),0,MAX(0,MIN(F262,DATE(Settings!$C$6,11,1))-MAX(E262,Z$5)))</f>
        <v/>
      </c>
      <c r="AA262" s="44">
        <f>IF(OR(E262="",F262=""),0,MAX(0,MIN(F262,DATE(Settings!$C$6,12,1))-MAX(E262,AA$5)))</f>
        <v/>
      </c>
      <c r="AB262" s="44">
        <f>IF(OR(E262="",F262=""),0,MAX(0,MIN(F262,DATE(Settings!$C$6,13,1))-MAX(E262,AB$5)))</f>
        <v/>
      </c>
      <c r="AC262" s="63">
        <f>IF(N(L262)=0,0,M262/L262)</f>
        <v/>
      </c>
    </row>
    <row r="263" hidden="1">
      <c r="B263" s="14" t="n"/>
      <c r="C263" s="14" t="n"/>
      <c r="D263" s="14" t="n"/>
      <c r="E263" s="18" t="n"/>
      <c r="F263" s="18" t="n"/>
      <c r="G263" s="14" t="n"/>
      <c r="H263" s="60" t="n"/>
      <c r="I263" s="60" t="n"/>
      <c r="J263" s="60" t="n"/>
      <c r="K263" s="60" t="n"/>
      <c r="L263" s="33">
        <f>IF(OR(E263="",F263=""),"",MAX(0,F263-E263))</f>
        <v/>
      </c>
      <c r="M263" s="61">
        <f>IF(OR(E263="",F263=""),"",N(H263)*L263+N(I263)+N(J263))</f>
        <v/>
      </c>
      <c r="N263" s="61">
        <f>IF(OR(E263="",F263=""),"",IF(K263&lt;&gt;"",K263,(N(H263)*L263+N(I263))*IFERROR(VLOOKUP(D263,Settings!$F$11:$G$16,2,FALSE),0)))</f>
        <v/>
      </c>
      <c r="O263" s="62">
        <f>IF(OR(E263="",F263=""),"",M263-N263)</f>
        <v/>
      </c>
      <c r="P263" s="61">
        <f>IF(N(L263)=0,0,O263/L263)</f>
        <v/>
      </c>
      <c r="Q263" s="44">
        <f>IF(OR(E263="",F263=""),0,MAX(0,MIN(F263,DATE(Settings!$C$6,2,1))-MAX(E263,Q$5)))</f>
        <v/>
      </c>
      <c r="R263" s="44">
        <f>IF(OR(E263="",F263=""),0,MAX(0,MIN(F263,DATE(Settings!$C$6,3,1))-MAX(E263,R$5)))</f>
        <v/>
      </c>
      <c r="S263" s="44">
        <f>IF(OR(E263="",F263=""),0,MAX(0,MIN(F263,DATE(Settings!$C$6,4,1))-MAX(E263,S$5)))</f>
        <v/>
      </c>
      <c r="T263" s="44">
        <f>IF(OR(E263="",F263=""),0,MAX(0,MIN(F263,DATE(Settings!$C$6,5,1))-MAX(E263,T$5)))</f>
        <v/>
      </c>
      <c r="U263" s="44">
        <f>IF(OR(E263="",F263=""),0,MAX(0,MIN(F263,DATE(Settings!$C$6,6,1))-MAX(E263,U$5)))</f>
        <v/>
      </c>
      <c r="V263" s="44">
        <f>IF(OR(E263="",F263=""),0,MAX(0,MIN(F263,DATE(Settings!$C$6,7,1))-MAX(E263,V$5)))</f>
        <v/>
      </c>
      <c r="W263" s="44">
        <f>IF(OR(E263="",F263=""),0,MAX(0,MIN(F263,DATE(Settings!$C$6,8,1))-MAX(E263,W$5)))</f>
        <v/>
      </c>
      <c r="X263" s="44">
        <f>IF(OR(E263="",F263=""),0,MAX(0,MIN(F263,DATE(Settings!$C$6,9,1))-MAX(E263,X$5)))</f>
        <v/>
      </c>
      <c r="Y263" s="44">
        <f>IF(OR(E263="",F263=""),0,MAX(0,MIN(F263,DATE(Settings!$C$6,10,1))-MAX(E263,Y$5)))</f>
        <v/>
      </c>
      <c r="Z263" s="44">
        <f>IF(OR(E263="",F263=""),0,MAX(0,MIN(F263,DATE(Settings!$C$6,11,1))-MAX(E263,Z$5)))</f>
        <v/>
      </c>
      <c r="AA263" s="44">
        <f>IF(OR(E263="",F263=""),0,MAX(0,MIN(F263,DATE(Settings!$C$6,12,1))-MAX(E263,AA$5)))</f>
        <v/>
      </c>
      <c r="AB263" s="44">
        <f>IF(OR(E263="",F263=""),0,MAX(0,MIN(F263,DATE(Settings!$C$6,13,1))-MAX(E263,AB$5)))</f>
        <v/>
      </c>
      <c r="AC263" s="63">
        <f>IF(N(L263)=0,0,M263/L263)</f>
        <v/>
      </c>
    </row>
    <row r="264" hidden="1">
      <c r="B264" s="14" t="n"/>
      <c r="C264" s="14" t="n"/>
      <c r="D264" s="14" t="n"/>
      <c r="E264" s="18" t="n"/>
      <c r="F264" s="18" t="n"/>
      <c r="G264" s="14" t="n"/>
      <c r="H264" s="60" t="n"/>
      <c r="I264" s="60" t="n"/>
      <c r="J264" s="60" t="n"/>
      <c r="K264" s="60" t="n"/>
      <c r="L264" s="33">
        <f>IF(OR(E264="",F264=""),"",MAX(0,F264-E264))</f>
        <v/>
      </c>
      <c r="M264" s="61">
        <f>IF(OR(E264="",F264=""),"",N(H264)*L264+N(I264)+N(J264))</f>
        <v/>
      </c>
      <c r="N264" s="61">
        <f>IF(OR(E264="",F264=""),"",IF(K264&lt;&gt;"",K264,(N(H264)*L264+N(I264))*IFERROR(VLOOKUP(D264,Settings!$F$11:$G$16,2,FALSE),0)))</f>
        <v/>
      </c>
      <c r="O264" s="62">
        <f>IF(OR(E264="",F264=""),"",M264-N264)</f>
        <v/>
      </c>
      <c r="P264" s="61">
        <f>IF(N(L264)=0,0,O264/L264)</f>
        <v/>
      </c>
      <c r="Q264" s="44">
        <f>IF(OR(E264="",F264=""),0,MAX(0,MIN(F264,DATE(Settings!$C$6,2,1))-MAX(E264,Q$5)))</f>
        <v/>
      </c>
      <c r="R264" s="44">
        <f>IF(OR(E264="",F264=""),0,MAX(0,MIN(F264,DATE(Settings!$C$6,3,1))-MAX(E264,R$5)))</f>
        <v/>
      </c>
      <c r="S264" s="44">
        <f>IF(OR(E264="",F264=""),0,MAX(0,MIN(F264,DATE(Settings!$C$6,4,1))-MAX(E264,S$5)))</f>
        <v/>
      </c>
      <c r="T264" s="44">
        <f>IF(OR(E264="",F264=""),0,MAX(0,MIN(F264,DATE(Settings!$C$6,5,1))-MAX(E264,T$5)))</f>
        <v/>
      </c>
      <c r="U264" s="44">
        <f>IF(OR(E264="",F264=""),0,MAX(0,MIN(F264,DATE(Settings!$C$6,6,1))-MAX(E264,U$5)))</f>
        <v/>
      </c>
      <c r="V264" s="44">
        <f>IF(OR(E264="",F264=""),0,MAX(0,MIN(F264,DATE(Settings!$C$6,7,1))-MAX(E264,V$5)))</f>
        <v/>
      </c>
      <c r="W264" s="44">
        <f>IF(OR(E264="",F264=""),0,MAX(0,MIN(F264,DATE(Settings!$C$6,8,1))-MAX(E264,W$5)))</f>
        <v/>
      </c>
      <c r="X264" s="44">
        <f>IF(OR(E264="",F264=""),0,MAX(0,MIN(F264,DATE(Settings!$C$6,9,1))-MAX(E264,X$5)))</f>
        <v/>
      </c>
      <c r="Y264" s="44">
        <f>IF(OR(E264="",F264=""),0,MAX(0,MIN(F264,DATE(Settings!$C$6,10,1))-MAX(E264,Y$5)))</f>
        <v/>
      </c>
      <c r="Z264" s="44">
        <f>IF(OR(E264="",F264=""),0,MAX(0,MIN(F264,DATE(Settings!$C$6,11,1))-MAX(E264,Z$5)))</f>
        <v/>
      </c>
      <c r="AA264" s="44">
        <f>IF(OR(E264="",F264=""),0,MAX(0,MIN(F264,DATE(Settings!$C$6,12,1))-MAX(E264,AA$5)))</f>
        <v/>
      </c>
      <c r="AB264" s="44">
        <f>IF(OR(E264="",F264=""),0,MAX(0,MIN(F264,DATE(Settings!$C$6,13,1))-MAX(E264,AB$5)))</f>
        <v/>
      </c>
      <c r="AC264" s="63">
        <f>IF(N(L264)=0,0,M264/L264)</f>
        <v/>
      </c>
    </row>
    <row r="265" hidden="1">
      <c r="B265" s="14" t="n"/>
      <c r="C265" s="14" t="n"/>
      <c r="D265" s="14" t="n"/>
      <c r="E265" s="18" t="n"/>
      <c r="F265" s="18" t="n"/>
      <c r="G265" s="14" t="n"/>
      <c r="H265" s="60" t="n"/>
      <c r="I265" s="60" t="n"/>
      <c r="J265" s="60" t="n"/>
      <c r="K265" s="60" t="n"/>
      <c r="L265" s="33">
        <f>IF(OR(E265="",F265=""),"",MAX(0,F265-E265))</f>
        <v/>
      </c>
      <c r="M265" s="61">
        <f>IF(OR(E265="",F265=""),"",N(H265)*L265+N(I265)+N(J265))</f>
        <v/>
      </c>
      <c r="N265" s="61">
        <f>IF(OR(E265="",F265=""),"",IF(K265&lt;&gt;"",K265,(N(H265)*L265+N(I265))*IFERROR(VLOOKUP(D265,Settings!$F$11:$G$16,2,FALSE),0)))</f>
        <v/>
      </c>
      <c r="O265" s="62">
        <f>IF(OR(E265="",F265=""),"",M265-N265)</f>
        <v/>
      </c>
      <c r="P265" s="61">
        <f>IF(N(L265)=0,0,O265/L265)</f>
        <v/>
      </c>
      <c r="Q265" s="44">
        <f>IF(OR(E265="",F265=""),0,MAX(0,MIN(F265,DATE(Settings!$C$6,2,1))-MAX(E265,Q$5)))</f>
        <v/>
      </c>
      <c r="R265" s="44">
        <f>IF(OR(E265="",F265=""),0,MAX(0,MIN(F265,DATE(Settings!$C$6,3,1))-MAX(E265,R$5)))</f>
        <v/>
      </c>
      <c r="S265" s="44">
        <f>IF(OR(E265="",F265=""),0,MAX(0,MIN(F265,DATE(Settings!$C$6,4,1))-MAX(E265,S$5)))</f>
        <v/>
      </c>
      <c r="T265" s="44">
        <f>IF(OR(E265="",F265=""),0,MAX(0,MIN(F265,DATE(Settings!$C$6,5,1))-MAX(E265,T$5)))</f>
        <v/>
      </c>
      <c r="U265" s="44">
        <f>IF(OR(E265="",F265=""),0,MAX(0,MIN(F265,DATE(Settings!$C$6,6,1))-MAX(E265,U$5)))</f>
        <v/>
      </c>
      <c r="V265" s="44">
        <f>IF(OR(E265="",F265=""),0,MAX(0,MIN(F265,DATE(Settings!$C$6,7,1))-MAX(E265,V$5)))</f>
        <v/>
      </c>
      <c r="W265" s="44">
        <f>IF(OR(E265="",F265=""),0,MAX(0,MIN(F265,DATE(Settings!$C$6,8,1))-MAX(E265,W$5)))</f>
        <v/>
      </c>
      <c r="X265" s="44">
        <f>IF(OR(E265="",F265=""),0,MAX(0,MIN(F265,DATE(Settings!$C$6,9,1))-MAX(E265,X$5)))</f>
        <v/>
      </c>
      <c r="Y265" s="44">
        <f>IF(OR(E265="",F265=""),0,MAX(0,MIN(F265,DATE(Settings!$C$6,10,1))-MAX(E265,Y$5)))</f>
        <v/>
      </c>
      <c r="Z265" s="44">
        <f>IF(OR(E265="",F265=""),0,MAX(0,MIN(F265,DATE(Settings!$C$6,11,1))-MAX(E265,Z$5)))</f>
        <v/>
      </c>
      <c r="AA265" s="44">
        <f>IF(OR(E265="",F265=""),0,MAX(0,MIN(F265,DATE(Settings!$C$6,12,1))-MAX(E265,AA$5)))</f>
        <v/>
      </c>
      <c r="AB265" s="44">
        <f>IF(OR(E265="",F265=""),0,MAX(0,MIN(F265,DATE(Settings!$C$6,13,1))-MAX(E265,AB$5)))</f>
        <v/>
      </c>
      <c r="AC265" s="63">
        <f>IF(N(L265)=0,0,M265/L265)</f>
        <v/>
      </c>
    </row>
    <row r="266" hidden="1">
      <c r="B266" s="14" t="n"/>
      <c r="C266" s="14" t="n"/>
      <c r="D266" s="14" t="n"/>
      <c r="E266" s="18" t="n"/>
      <c r="F266" s="18" t="n"/>
      <c r="G266" s="14" t="n"/>
      <c r="H266" s="60" t="n"/>
      <c r="I266" s="60" t="n"/>
      <c r="J266" s="60" t="n"/>
      <c r="K266" s="60" t="n"/>
      <c r="L266" s="33">
        <f>IF(OR(E266="",F266=""),"",MAX(0,F266-E266))</f>
        <v/>
      </c>
      <c r="M266" s="61">
        <f>IF(OR(E266="",F266=""),"",N(H266)*L266+N(I266)+N(J266))</f>
        <v/>
      </c>
      <c r="N266" s="61">
        <f>IF(OR(E266="",F266=""),"",IF(K266&lt;&gt;"",K266,(N(H266)*L266+N(I266))*IFERROR(VLOOKUP(D266,Settings!$F$11:$G$16,2,FALSE),0)))</f>
        <v/>
      </c>
      <c r="O266" s="62">
        <f>IF(OR(E266="",F266=""),"",M266-N266)</f>
        <v/>
      </c>
      <c r="P266" s="61">
        <f>IF(N(L266)=0,0,O266/L266)</f>
        <v/>
      </c>
      <c r="Q266" s="44">
        <f>IF(OR(E266="",F266=""),0,MAX(0,MIN(F266,DATE(Settings!$C$6,2,1))-MAX(E266,Q$5)))</f>
        <v/>
      </c>
      <c r="R266" s="44">
        <f>IF(OR(E266="",F266=""),0,MAX(0,MIN(F266,DATE(Settings!$C$6,3,1))-MAX(E266,R$5)))</f>
        <v/>
      </c>
      <c r="S266" s="44">
        <f>IF(OR(E266="",F266=""),0,MAX(0,MIN(F266,DATE(Settings!$C$6,4,1))-MAX(E266,S$5)))</f>
        <v/>
      </c>
      <c r="T266" s="44">
        <f>IF(OR(E266="",F266=""),0,MAX(0,MIN(F266,DATE(Settings!$C$6,5,1))-MAX(E266,T$5)))</f>
        <v/>
      </c>
      <c r="U266" s="44">
        <f>IF(OR(E266="",F266=""),0,MAX(0,MIN(F266,DATE(Settings!$C$6,6,1))-MAX(E266,U$5)))</f>
        <v/>
      </c>
      <c r="V266" s="44">
        <f>IF(OR(E266="",F266=""),0,MAX(0,MIN(F266,DATE(Settings!$C$6,7,1))-MAX(E266,V$5)))</f>
        <v/>
      </c>
      <c r="W266" s="44">
        <f>IF(OR(E266="",F266=""),0,MAX(0,MIN(F266,DATE(Settings!$C$6,8,1))-MAX(E266,W$5)))</f>
        <v/>
      </c>
      <c r="X266" s="44">
        <f>IF(OR(E266="",F266=""),0,MAX(0,MIN(F266,DATE(Settings!$C$6,9,1))-MAX(E266,X$5)))</f>
        <v/>
      </c>
      <c r="Y266" s="44">
        <f>IF(OR(E266="",F266=""),0,MAX(0,MIN(F266,DATE(Settings!$C$6,10,1))-MAX(E266,Y$5)))</f>
        <v/>
      </c>
      <c r="Z266" s="44">
        <f>IF(OR(E266="",F266=""),0,MAX(0,MIN(F266,DATE(Settings!$C$6,11,1))-MAX(E266,Z$5)))</f>
        <v/>
      </c>
      <c r="AA266" s="44">
        <f>IF(OR(E266="",F266=""),0,MAX(0,MIN(F266,DATE(Settings!$C$6,12,1))-MAX(E266,AA$5)))</f>
        <v/>
      </c>
      <c r="AB266" s="44">
        <f>IF(OR(E266="",F266=""),0,MAX(0,MIN(F266,DATE(Settings!$C$6,13,1))-MAX(E266,AB$5)))</f>
        <v/>
      </c>
      <c r="AC266" s="63">
        <f>IF(N(L266)=0,0,M266/L266)</f>
        <v/>
      </c>
    </row>
    <row r="267" hidden="1">
      <c r="B267" s="14" t="n"/>
      <c r="C267" s="14" t="n"/>
      <c r="D267" s="14" t="n"/>
      <c r="E267" s="18" t="n"/>
      <c r="F267" s="18" t="n"/>
      <c r="G267" s="14" t="n"/>
      <c r="H267" s="60" t="n"/>
      <c r="I267" s="60" t="n"/>
      <c r="J267" s="60" t="n"/>
      <c r="K267" s="60" t="n"/>
      <c r="L267" s="33">
        <f>IF(OR(E267="",F267=""),"",MAX(0,F267-E267))</f>
        <v/>
      </c>
      <c r="M267" s="61">
        <f>IF(OR(E267="",F267=""),"",N(H267)*L267+N(I267)+N(J267))</f>
        <v/>
      </c>
      <c r="N267" s="61">
        <f>IF(OR(E267="",F267=""),"",IF(K267&lt;&gt;"",K267,(N(H267)*L267+N(I267))*IFERROR(VLOOKUP(D267,Settings!$F$11:$G$16,2,FALSE),0)))</f>
        <v/>
      </c>
      <c r="O267" s="62">
        <f>IF(OR(E267="",F267=""),"",M267-N267)</f>
        <v/>
      </c>
      <c r="P267" s="61">
        <f>IF(N(L267)=0,0,O267/L267)</f>
        <v/>
      </c>
      <c r="Q267" s="44">
        <f>IF(OR(E267="",F267=""),0,MAX(0,MIN(F267,DATE(Settings!$C$6,2,1))-MAX(E267,Q$5)))</f>
        <v/>
      </c>
      <c r="R267" s="44">
        <f>IF(OR(E267="",F267=""),0,MAX(0,MIN(F267,DATE(Settings!$C$6,3,1))-MAX(E267,R$5)))</f>
        <v/>
      </c>
      <c r="S267" s="44">
        <f>IF(OR(E267="",F267=""),0,MAX(0,MIN(F267,DATE(Settings!$C$6,4,1))-MAX(E267,S$5)))</f>
        <v/>
      </c>
      <c r="T267" s="44">
        <f>IF(OR(E267="",F267=""),0,MAX(0,MIN(F267,DATE(Settings!$C$6,5,1))-MAX(E267,T$5)))</f>
        <v/>
      </c>
      <c r="U267" s="44">
        <f>IF(OR(E267="",F267=""),0,MAX(0,MIN(F267,DATE(Settings!$C$6,6,1))-MAX(E267,U$5)))</f>
        <v/>
      </c>
      <c r="V267" s="44">
        <f>IF(OR(E267="",F267=""),0,MAX(0,MIN(F267,DATE(Settings!$C$6,7,1))-MAX(E267,V$5)))</f>
        <v/>
      </c>
      <c r="W267" s="44">
        <f>IF(OR(E267="",F267=""),0,MAX(0,MIN(F267,DATE(Settings!$C$6,8,1))-MAX(E267,W$5)))</f>
        <v/>
      </c>
      <c r="X267" s="44">
        <f>IF(OR(E267="",F267=""),0,MAX(0,MIN(F267,DATE(Settings!$C$6,9,1))-MAX(E267,X$5)))</f>
        <v/>
      </c>
      <c r="Y267" s="44">
        <f>IF(OR(E267="",F267=""),0,MAX(0,MIN(F267,DATE(Settings!$C$6,10,1))-MAX(E267,Y$5)))</f>
        <v/>
      </c>
      <c r="Z267" s="44">
        <f>IF(OR(E267="",F267=""),0,MAX(0,MIN(F267,DATE(Settings!$C$6,11,1))-MAX(E267,Z$5)))</f>
        <v/>
      </c>
      <c r="AA267" s="44">
        <f>IF(OR(E267="",F267=""),0,MAX(0,MIN(F267,DATE(Settings!$C$6,12,1))-MAX(E267,AA$5)))</f>
        <v/>
      </c>
      <c r="AB267" s="44">
        <f>IF(OR(E267="",F267=""),0,MAX(0,MIN(F267,DATE(Settings!$C$6,13,1))-MAX(E267,AB$5)))</f>
        <v/>
      </c>
      <c r="AC267" s="63">
        <f>IF(N(L267)=0,0,M267/L267)</f>
        <v/>
      </c>
    </row>
    <row r="268" hidden="1">
      <c r="B268" s="14" t="n"/>
      <c r="C268" s="14" t="n"/>
      <c r="D268" s="14" t="n"/>
      <c r="E268" s="18" t="n"/>
      <c r="F268" s="18" t="n"/>
      <c r="G268" s="14" t="n"/>
      <c r="H268" s="60" t="n"/>
      <c r="I268" s="60" t="n"/>
      <c r="J268" s="60" t="n"/>
      <c r="K268" s="60" t="n"/>
      <c r="L268" s="33">
        <f>IF(OR(E268="",F268=""),"",MAX(0,F268-E268))</f>
        <v/>
      </c>
      <c r="M268" s="61">
        <f>IF(OR(E268="",F268=""),"",N(H268)*L268+N(I268)+N(J268))</f>
        <v/>
      </c>
      <c r="N268" s="61">
        <f>IF(OR(E268="",F268=""),"",IF(K268&lt;&gt;"",K268,(N(H268)*L268+N(I268))*IFERROR(VLOOKUP(D268,Settings!$F$11:$G$16,2,FALSE),0)))</f>
        <v/>
      </c>
      <c r="O268" s="62">
        <f>IF(OR(E268="",F268=""),"",M268-N268)</f>
        <v/>
      </c>
      <c r="P268" s="61">
        <f>IF(N(L268)=0,0,O268/L268)</f>
        <v/>
      </c>
      <c r="Q268" s="44">
        <f>IF(OR(E268="",F268=""),0,MAX(0,MIN(F268,DATE(Settings!$C$6,2,1))-MAX(E268,Q$5)))</f>
        <v/>
      </c>
      <c r="R268" s="44">
        <f>IF(OR(E268="",F268=""),0,MAX(0,MIN(F268,DATE(Settings!$C$6,3,1))-MAX(E268,R$5)))</f>
        <v/>
      </c>
      <c r="S268" s="44">
        <f>IF(OR(E268="",F268=""),0,MAX(0,MIN(F268,DATE(Settings!$C$6,4,1))-MAX(E268,S$5)))</f>
        <v/>
      </c>
      <c r="T268" s="44">
        <f>IF(OR(E268="",F268=""),0,MAX(0,MIN(F268,DATE(Settings!$C$6,5,1))-MAX(E268,T$5)))</f>
        <v/>
      </c>
      <c r="U268" s="44">
        <f>IF(OR(E268="",F268=""),0,MAX(0,MIN(F268,DATE(Settings!$C$6,6,1))-MAX(E268,U$5)))</f>
        <v/>
      </c>
      <c r="V268" s="44">
        <f>IF(OR(E268="",F268=""),0,MAX(0,MIN(F268,DATE(Settings!$C$6,7,1))-MAX(E268,V$5)))</f>
        <v/>
      </c>
      <c r="W268" s="44">
        <f>IF(OR(E268="",F268=""),0,MAX(0,MIN(F268,DATE(Settings!$C$6,8,1))-MAX(E268,W$5)))</f>
        <v/>
      </c>
      <c r="X268" s="44">
        <f>IF(OR(E268="",F268=""),0,MAX(0,MIN(F268,DATE(Settings!$C$6,9,1))-MAX(E268,X$5)))</f>
        <v/>
      </c>
      <c r="Y268" s="44">
        <f>IF(OR(E268="",F268=""),0,MAX(0,MIN(F268,DATE(Settings!$C$6,10,1))-MAX(E268,Y$5)))</f>
        <v/>
      </c>
      <c r="Z268" s="44">
        <f>IF(OR(E268="",F268=""),0,MAX(0,MIN(F268,DATE(Settings!$C$6,11,1))-MAX(E268,Z$5)))</f>
        <v/>
      </c>
      <c r="AA268" s="44">
        <f>IF(OR(E268="",F268=""),0,MAX(0,MIN(F268,DATE(Settings!$C$6,12,1))-MAX(E268,AA$5)))</f>
        <v/>
      </c>
      <c r="AB268" s="44">
        <f>IF(OR(E268="",F268=""),0,MAX(0,MIN(F268,DATE(Settings!$C$6,13,1))-MAX(E268,AB$5)))</f>
        <v/>
      </c>
      <c r="AC268" s="63">
        <f>IF(N(L268)=0,0,M268/L268)</f>
        <v/>
      </c>
    </row>
    <row r="269" hidden="1">
      <c r="B269" s="14" t="n"/>
      <c r="C269" s="14" t="n"/>
      <c r="D269" s="14" t="n"/>
      <c r="E269" s="18" t="n"/>
      <c r="F269" s="18" t="n"/>
      <c r="G269" s="14" t="n"/>
      <c r="H269" s="60" t="n"/>
      <c r="I269" s="60" t="n"/>
      <c r="J269" s="60" t="n"/>
      <c r="K269" s="60" t="n"/>
      <c r="L269" s="33">
        <f>IF(OR(E269="",F269=""),"",MAX(0,F269-E269))</f>
        <v/>
      </c>
      <c r="M269" s="61">
        <f>IF(OR(E269="",F269=""),"",N(H269)*L269+N(I269)+N(J269))</f>
        <v/>
      </c>
      <c r="N269" s="61">
        <f>IF(OR(E269="",F269=""),"",IF(K269&lt;&gt;"",K269,(N(H269)*L269+N(I269))*IFERROR(VLOOKUP(D269,Settings!$F$11:$G$16,2,FALSE),0)))</f>
        <v/>
      </c>
      <c r="O269" s="62">
        <f>IF(OR(E269="",F269=""),"",M269-N269)</f>
        <v/>
      </c>
      <c r="P269" s="61">
        <f>IF(N(L269)=0,0,O269/L269)</f>
        <v/>
      </c>
      <c r="Q269" s="44">
        <f>IF(OR(E269="",F269=""),0,MAX(0,MIN(F269,DATE(Settings!$C$6,2,1))-MAX(E269,Q$5)))</f>
        <v/>
      </c>
      <c r="R269" s="44">
        <f>IF(OR(E269="",F269=""),0,MAX(0,MIN(F269,DATE(Settings!$C$6,3,1))-MAX(E269,R$5)))</f>
        <v/>
      </c>
      <c r="S269" s="44">
        <f>IF(OR(E269="",F269=""),0,MAX(0,MIN(F269,DATE(Settings!$C$6,4,1))-MAX(E269,S$5)))</f>
        <v/>
      </c>
      <c r="T269" s="44">
        <f>IF(OR(E269="",F269=""),0,MAX(0,MIN(F269,DATE(Settings!$C$6,5,1))-MAX(E269,T$5)))</f>
        <v/>
      </c>
      <c r="U269" s="44">
        <f>IF(OR(E269="",F269=""),0,MAX(0,MIN(F269,DATE(Settings!$C$6,6,1))-MAX(E269,U$5)))</f>
        <v/>
      </c>
      <c r="V269" s="44">
        <f>IF(OR(E269="",F269=""),0,MAX(0,MIN(F269,DATE(Settings!$C$6,7,1))-MAX(E269,V$5)))</f>
        <v/>
      </c>
      <c r="W269" s="44">
        <f>IF(OR(E269="",F269=""),0,MAX(0,MIN(F269,DATE(Settings!$C$6,8,1))-MAX(E269,W$5)))</f>
        <v/>
      </c>
      <c r="X269" s="44">
        <f>IF(OR(E269="",F269=""),0,MAX(0,MIN(F269,DATE(Settings!$C$6,9,1))-MAX(E269,X$5)))</f>
        <v/>
      </c>
      <c r="Y269" s="44">
        <f>IF(OR(E269="",F269=""),0,MAX(0,MIN(F269,DATE(Settings!$C$6,10,1))-MAX(E269,Y$5)))</f>
        <v/>
      </c>
      <c r="Z269" s="44">
        <f>IF(OR(E269="",F269=""),0,MAX(0,MIN(F269,DATE(Settings!$C$6,11,1))-MAX(E269,Z$5)))</f>
        <v/>
      </c>
      <c r="AA269" s="44">
        <f>IF(OR(E269="",F269=""),0,MAX(0,MIN(F269,DATE(Settings!$C$6,12,1))-MAX(E269,AA$5)))</f>
        <v/>
      </c>
      <c r="AB269" s="44">
        <f>IF(OR(E269="",F269=""),0,MAX(0,MIN(F269,DATE(Settings!$C$6,13,1))-MAX(E269,AB$5)))</f>
        <v/>
      </c>
      <c r="AC269" s="63">
        <f>IF(N(L269)=0,0,M269/L269)</f>
        <v/>
      </c>
    </row>
    <row r="270" hidden="1">
      <c r="B270" s="14" t="n"/>
      <c r="C270" s="14" t="n"/>
      <c r="D270" s="14" t="n"/>
      <c r="E270" s="18" t="n"/>
      <c r="F270" s="18" t="n"/>
      <c r="G270" s="14" t="n"/>
      <c r="H270" s="60" t="n"/>
      <c r="I270" s="60" t="n"/>
      <c r="J270" s="60" t="n"/>
      <c r="K270" s="60" t="n"/>
      <c r="L270" s="33">
        <f>IF(OR(E270="",F270=""),"",MAX(0,F270-E270))</f>
        <v/>
      </c>
      <c r="M270" s="61">
        <f>IF(OR(E270="",F270=""),"",N(H270)*L270+N(I270)+N(J270))</f>
        <v/>
      </c>
      <c r="N270" s="61">
        <f>IF(OR(E270="",F270=""),"",IF(K270&lt;&gt;"",K270,(N(H270)*L270+N(I270))*IFERROR(VLOOKUP(D270,Settings!$F$11:$G$16,2,FALSE),0)))</f>
        <v/>
      </c>
      <c r="O270" s="62">
        <f>IF(OR(E270="",F270=""),"",M270-N270)</f>
        <v/>
      </c>
      <c r="P270" s="61">
        <f>IF(N(L270)=0,0,O270/L270)</f>
        <v/>
      </c>
      <c r="Q270" s="44">
        <f>IF(OR(E270="",F270=""),0,MAX(0,MIN(F270,DATE(Settings!$C$6,2,1))-MAX(E270,Q$5)))</f>
        <v/>
      </c>
      <c r="R270" s="44">
        <f>IF(OR(E270="",F270=""),0,MAX(0,MIN(F270,DATE(Settings!$C$6,3,1))-MAX(E270,R$5)))</f>
        <v/>
      </c>
      <c r="S270" s="44">
        <f>IF(OR(E270="",F270=""),0,MAX(0,MIN(F270,DATE(Settings!$C$6,4,1))-MAX(E270,S$5)))</f>
        <v/>
      </c>
      <c r="T270" s="44">
        <f>IF(OR(E270="",F270=""),0,MAX(0,MIN(F270,DATE(Settings!$C$6,5,1))-MAX(E270,T$5)))</f>
        <v/>
      </c>
      <c r="U270" s="44">
        <f>IF(OR(E270="",F270=""),0,MAX(0,MIN(F270,DATE(Settings!$C$6,6,1))-MAX(E270,U$5)))</f>
        <v/>
      </c>
      <c r="V270" s="44">
        <f>IF(OR(E270="",F270=""),0,MAX(0,MIN(F270,DATE(Settings!$C$6,7,1))-MAX(E270,V$5)))</f>
        <v/>
      </c>
      <c r="W270" s="44">
        <f>IF(OR(E270="",F270=""),0,MAX(0,MIN(F270,DATE(Settings!$C$6,8,1))-MAX(E270,W$5)))</f>
        <v/>
      </c>
      <c r="X270" s="44">
        <f>IF(OR(E270="",F270=""),0,MAX(0,MIN(F270,DATE(Settings!$C$6,9,1))-MAX(E270,X$5)))</f>
        <v/>
      </c>
      <c r="Y270" s="44">
        <f>IF(OR(E270="",F270=""),0,MAX(0,MIN(F270,DATE(Settings!$C$6,10,1))-MAX(E270,Y$5)))</f>
        <v/>
      </c>
      <c r="Z270" s="44">
        <f>IF(OR(E270="",F270=""),0,MAX(0,MIN(F270,DATE(Settings!$C$6,11,1))-MAX(E270,Z$5)))</f>
        <v/>
      </c>
      <c r="AA270" s="44">
        <f>IF(OR(E270="",F270=""),0,MAX(0,MIN(F270,DATE(Settings!$C$6,12,1))-MAX(E270,AA$5)))</f>
        <v/>
      </c>
      <c r="AB270" s="44">
        <f>IF(OR(E270="",F270=""),0,MAX(0,MIN(F270,DATE(Settings!$C$6,13,1))-MAX(E270,AB$5)))</f>
        <v/>
      </c>
      <c r="AC270" s="63">
        <f>IF(N(L270)=0,0,M270/L270)</f>
        <v/>
      </c>
    </row>
    <row r="271" hidden="1">
      <c r="B271" s="14" t="n"/>
      <c r="C271" s="14" t="n"/>
      <c r="D271" s="14" t="n"/>
      <c r="E271" s="18" t="n"/>
      <c r="F271" s="18" t="n"/>
      <c r="G271" s="14" t="n"/>
      <c r="H271" s="60" t="n"/>
      <c r="I271" s="60" t="n"/>
      <c r="J271" s="60" t="n"/>
      <c r="K271" s="60" t="n"/>
      <c r="L271" s="33">
        <f>IF(OR(E271="",F271=""),"",MAX(0,F271-E271))</f>
        <v/>
      </c>
      <c r="M271" s="61">
        <f>IF(OR(E271="",F271=""),"",N(H271)*L271+N(I271)+N(J271))</f>
        <v/>
      </c>
      <c r="N271" s="61">
        <f>IF(OR(E271="",F271=""),"",IF(K271&lt;&gt;"",K271,(N(H271)*L271+N(I271))*IFERROR(VLOOKUP(D271,Settings!$F$11:$G$16,2,FALSE),0)))</f>
        <v/>
      </c>
      <c r="O271" s="62">
        <f>IF(OR(E271="",F271=""),"",M271-N271)</f>
        <v/>
      </c>
      <c r="P271" s="61">
        <f>IF(N(L271)=0,0,O271/L271)</f>
        <v/>
      </c>
      <c r="Q271" s="44">
        <f>IF(OR(E271="",F271=""),0,MAX(0,MIN(F271,DATE(Settings!$C$6,2,1))-MAX(E271,Q$5)))</f>
        <v/>
      </c>
      <c r="R271" s="44">
        <f>IF(OR(E271="",F271=""),0,MAX(0,MIN(F271,DATE(Settings!$C$6,3,1))-MAX(E271,R$5)))</f>
        <v/>
      </c>
      <c r="S271" s="44">
        <f>IF(OR(E271="",F271=""),0,MAX(0,MIN(F271,DATE(Settings!$C$6,4,1))-MAX(E271,S$5)))</f>
        <v/>
      </c>
      <c r="T271" s="44">
        <f>IF(OR(E271="",F271=""),0,MAX(0,MIN(F271,DATE(Settings!$C$6,5,1))-MAX(E271,T$5)))</f>
        <v/>
      </c>
      <c r="U271" s="44">
        <f>IF(OR(E271="",F271=""),0,MAX(0,MIN(F271,DATE(Settings!$C$6,6,1))-MAX(E271,U$5)))</f>
        <v/>
      </c>
      <c r="V271" s="44">
        <f>IF(OR(E271="",F271=""),0,MAX(0,MIN(F271,DATE(Settings!$C$6,7,1))-MAX(E271,V$5)))</f>
        <v/>
      </c>
      <c r="W271" s="44">
        <f>IF(OR(E271="",F271=""),0,MAX(0,MIN(F271,DATE(Settings!$C$6,8,1))-MAX(E271,W$5)))</f>
        <v/>
      </c>
      <c r="X271" s="44">
        <f>IF(OR(E271="",F271=""),0,MAX(0,MIN(F271,DATE(Settings!$C$6,9,1))-MAX(E271,X$5)))</f>
        <v/>
      </c>
      <c r="Y271" s="44">
        <f>IF(OR(E271="",F271=""),0,MAX(0,MIN(F271,DATE(Settings!$C$6,10,1))-MAX(E271,Y$5)))</f>
        <v/>
      </c>
      <c r="Z271" s="44">
        <f>IF(OR(E271="",F271=""),0,MAX(0,MIN(F271,DATE(Settings!$C$6,11,1))-MAX(E271,Z$5)))</f>
        <v/>
      </c>
      <c r="AA271" s="44">
        <f>IF(OR(E271="",F271=""),0,MAX(0,MIN(F271,DATE(Settings!$C$6,12,1))-MAX(E271,AA$5)))</f>
        <v/>
      </c>
      <c r="AB271" s="44">
        <f>IF(OR(E271="",F271=""),0,MAX(0,MIN(F271,DATE(Settings!$C$6,13,1))-MAX(E271,AB$5)))</f>
        <v/>
      </c>
      <c r="AC271" s="63">
        <f>IF(N(L271)=0,0,M271/L271)</f>
        <v/>
      </c>
    </row>
    <row r="272" hidden="1">
      <c r="B272" s="14" t="n"/>
      <c r="C272" s="14" t="n"/>
      <c r="D272" s="14" t="n"/>
      <c r="E272" s="18" t="n"/>
      <c r="F272" s="18" t="n"/>
      <c r="G272" s="14" t="n"/>
      <c r="H272" s="60" t="n"/>
      <c r="I272" s="60" t="n"/>
      <c r="J272" s="60" t="n"/>
      <c r="K272" s="60" t="n"/>
      <c r="L272" s="33">
        <f>IF(OR(E272="",F272=""),"",MAX(0,F272-E272))</f>
        <v/>
      </c>
      <c r="M272" s="61">
        <f>IF(OR(E272="",F272=""),"",N(H272)*L272+N(I272)+N(J272))</f>
        <v/>
      </c>
      <c r="N272" s="61">
        <f>IF(OR(E272="",F272=""),"",IF(K272&lt;&gt;"",K272,(N(H272)*L272+N(I272))*IFERROR(VLOOKUP(D272,Settings!$F$11:$G$16,2,FALSE),0)))</f>
        <v/>
      </c>
      <c r="O272" s="62">
        <f>IF(OR(E272="",F272=""),"",M272-N272)</f>
        <v/>
      </c>
      <c r="P272" s="61">
        <f>IF(N(L272)=0,0,O272/L272)</f>
        <v/>
      </c>
      <c r="Q272" s="44">
        <f>IF(OR(E272="",F272=""),0,MAX(0,MIN(F272,DATE(Settings!$C$6,2,1))-MAX(E272,Q$5)))</f>
        <v/>
      </c>
      <c r="R272" s="44">
        <f>IF(OR(E272="",F272=""),0,MAX(0,MIN(F272,DATE(Settings!$C$6,3,1))-MAX(E272,R$5)))</f>
        <v/>
      </c>
      <c r="S272" s="44">
        <f>IF(OR(E272="",F272=""),0,MAX(0,MIN(F272,DATE(Settings!$C$6,4,1))-MAX(E272,S$5)))</f>
        <v/>
      </c>
      <c r="T272" s="44">
        <f>IF(OR(E272="",F272=""),0,MAX(0,MIN(F272,DATE(Settings!$C$6,5,1))-MAX(E272,T$5)))</f>
        <v/>
      </c>
      <c r="U272" s="44">
        <f>IF(OR(E272="",F272=""),0,MAX(0,MIN(F272,DATE(Settings!$C$6,6,1))-MAX(E272,U$5)))</f>
        <v/>
      </c>
      <c r="V272" s="44">
        <f>IF(OR(E272="",F272=""),0,MAX(0,MIN(F272,DATE(Settings!$C$6,7,1))-MAX(E272,V$5)))</f>
        <v/>
      </c>
      <c r="W272" s="44">
        <f>IF(OR(E272="",F272=""),0,MAX(0,MIN(F272,DATE(Settings!$C$6,8,1))-MAX(E272,W$5)))</f>
        <v/>
      </c>
      <c r="X272" s="44">
        <f>IF(OR(E272="",F272=""),0,MAX(0,MIN(F272,DATE(Settings!$C$6,9,1))-MAX(E272,X$5)))</f>
        <v/>
      </c>
      <c r="Y272" s="44">
        <f>IF(OR(E272="",F272=""),0,MAX(0,MIN(F272,DATE(Settings!$C$6,10,1))-MAX(E272,Y$5)))</f>
        <v/>
      </c>
      <c r="Z272" s="44">
        <f>IF(OR(E272="",F272=""),0,MAX(0,MIN(F272,DATE(Settings!$C$6,11,1))-MAX(E272,Z$5)))</f>
        <v/>
      </c>
      <c r="AA272" s="44">
        <f>IF(OR(E272="",F272=""),0,MAX(0,MIN(F272,DATE(Settings!$C$6,12,1))-MAX(E272,AA$5)))</f>
        <v/>
      </c>
      <c r="AB272" s="44">
        <f>IF(OR(E272="",F272=""),0,MAX(0,MIN(F272,DATE(Settings!$C$6,13,1))-MAX(E272,AB$5)))</f>
        <v/>
      </c>
      <c r="AC272" s="63">
        <f>IF(N(L272)=0,0,M272/L272)</f>
        <v/>
      </c>
    </row>
    <row r="273" hidden="1">
      <c r="B273" s="14" t="n"/>
      <c r="C273" s="14" t="n"/>
      <c r="D273" s="14" t="n"/>
      <c r="E273" s="18" t="n"/>
      <c r="F273" s="18" t="n"/>
      <c r="G273" s="14" t="n"/>
      <c r="H273" s="60" t="n"/>
      <c r="I273" s="60" t="n"/>
      <c r="J273" s="60" t="n"/>
      <c r="K273" s="60" t="n"/>
      <c r="L273" s="33">
        <f>IF(OR(E273="",F273=""),"",MAX(0,F273-E273))</f>
        <v/>
      </c>
      <c r="M273" s="61">
        <f>IF(OR(E273="",F273=""),"",N(H273)*L273+N(I273)+N(J273))</f>
        <v/>
      </c>
      <c r="N273" s="61">
        <f>IF(OR(E273="",F273=""),"",IF(K273&lt;&gt;"",K273,(N(H273)*L273+N(I273))*IFERROR(VLOOKUP(D273,Settings!$F$11:$G$16,2,FALSE),0)))</f>
        <v/>
      </c>
      <c r="O273" s="62">
        <f>IF(OR(E273="",F273=""),"",M273-N273)</f>
        <v/>
      </c>
      <c r="P273" s="61">
        <f>IF(N(L273)=0,0,O273/L273)</f>
        <v/>
      </c>
      <c r="Q273" s="44">
        <f>IF(OR(E273="",F273=""),0,MAX(0,MIN(F273,DATE(Settings!$C$6,2,1))-MAX(E273,Q$5)))</f>
        <v/>
      </c>
      <c r="R273" s="44">
        <f>IF(OR(E273="",F273=""),0,MAX(0,MIN(F273,DATE(Settings!$C$6,3,1))-MAX(E273,R$5)))</f>
        <v/>
      </c>
      <c r="S273" s="44">
        <f>IF(OR(E273="",F273=""),0,MAX(0,MIN(F273,DATE(Settings!$C$6,4,1))-MAX(E273,S$5)))</f>
        <v/>
      </c>
      <c r="T273" s="44">
        <f>IF(OR(E273="",F273=""),0,MAX(0,MIN(F273,DATE(Settings!$C$6,5,1))-MAX(E273,T$5)))</f>
        <v/>
      </c>
      <c r="U273" s="44">
        <f>IF(OR(E273="",F273=""),0,MAX(0,MIN(F273,DATE(Settings!$C$6,6,1))-MAX(E273,U$5)))</f>
        <v/>
      </c>
      <c r="V273" s="44">
        <f>IF(OR(E273="",F273=""),0,MAX(0,MIN(F273,DATE(Settings!$C$6,7,1))-MAX(E273,V$5)))</f>
        <v/>
      </c>
      <c r="W273" s="44">
        <f>IF(OR(E273="",F273=""),0,MAX(0,MIN(F273,DATE(Settings!$C$6,8,1))-MAX(E273,W$5)))</f>
        <v/>
      </c>
      <c r="X273" s="44">
        <f>IF(OR(E273="",F273=""),0,MAX(0,MIN(F273,DATE(Settings!$C$6,9,1))-MAX(E273,X$5)))</f>
        <v/>
      </c>
      <c r="Y273" s="44">
        <f>IF(OR(E273="",F273=""),0,MAX(0,MIN(F273,DATE(Settings!$C$6,10,1))-MAX(E273,Y$5)))</f>
        <v/>
      </c>
      <c r="Z273" s="44">
        <f>IF(OR(E273="",F273=""),0,MAX(0,MIN(F273,DATE(Settings!$C$6,11,1))-MAX(E273,Z$5)))</f>
        <v/>
      </c>
      <c r="AA273" s="44">
        <f>IF(OR(E273="",F273=""),0,MAX(0,MIN(F273,DATE(Settings!$C$6,12,1))-MAX(E273,AA$5)))</f>
        <v/>
      </c>
      <c r="AB273" s="44">
        <f>IF(OR(E273="",F273=""),0,MAX(0,MIN(F273,DATE(Settings!$C$6,13,1))-MAX(E273,AB$5)))</f>
        <v/>
      </c>
      <c r="AC273" s="63">
        <f>IF(N(L273)=0,0,M273/L273)</f>
        <v/>
      </c>
    </row>
    <row r="274" hidden="1">
      <c r="B274" s="14" t="n"/>
      <c r="C274" s="14" t="n"/>
      <c r="D274" s="14" t="n"/>
      <c r="E274" s="18" t="n"/>
      <c r="F274" s="18" t="n"/>
      <c r="G274" s="14" t="n"/>
      <c r="H274" s="60" t="n"/>
      <c r="I274" s="60" t="n"/>
      <c r="J274" s="60" t="n"/>
      <c r="K274" s="60" t="n"/>
      <c r="L274" s="33">
        <f>IF(OR(E274="",F274=""),"",MAX(0,F274-E274))</f>
        <v/>
      </c>
      <c r="M274" s="61">
        <f>IF(OR(E274="",F274=""),"",N(H274)*L274+N(I274)+N(J274))</f>
        <v/>
      </c>
      <c r="N274" s="61">
        <f>IF(OR(E274="",F274=""),"",IF(K274&lt;&gt;"",K274,(N(H274)*L274+N(I274))*IFERROR(VLOOKUP(D274,Settings!$F$11:$G$16,2,FALSE),0)))</f>
        <v/>
      </c>
      <c r="O274" s="62">
        <f>IF(OR(E274="",F274=""),"",M274-N274)</f>
        <v/>
      </c>
      <c r="P274" s="61">
        <f>IF(N(L274)=0,0,O274/L274)</f>
        <v/>
      </c>
      <c r="Q274" s="44">
        <f>IF(OR(E274="",F274=""),0,MAX(0,MIN(F274,DATE(Settings!$C$6,2,1))-MAX(E274,Q$5)))</f>
        <v/>
      </c>
      <c r="R274" s="44">
        <f>IF(OR(E274="",F274=""),0,MAX(0,MIN(F274,DATE(Settings!$C$6,3,1))-MAX(E274,R$5)))</f>
        <v/>
      </c>
      <c r="S274" s="44">
        <f>IF(OR(E274="",F274=""),0,MAX(0,MIN(F274,DATE(Settings!$C$6,4,1))-MAX(E274,S$5)))</f>
        <v/>
      </c>
      <c r="T274" s="44">
        <f>IF(OR(E274="",F274=""),0,MAX(0,MIN(F274,DATE(Settings!$C$6,5,1))-MAX(E274,T$5)))</f>
        <v/>
      </c>
      <c r="U274" s="44">
        <f>IF(OR(E274="",F274=""),0,MAX(0,MIN(F274,DATE(Settings!$C$6,6,1))-MAX(E274,U$5)))</f>
        <v/>
      </c>
      <c r="V274" s="44">
        <f>IF(OR(E274="",F274=""),0,MAX(0,MIN(F274,DATE(Settings!$C$6,7,1))-MAX(E274,V$5)))</f>
        <v/>
      </c>
      <c r="W274" s="44">
        <f>IF(OR(E274="",F274=""),0,MAX(0,MIN(F274,DATE(Settings!$C$6,8,1))-MAX(E274,W$5)))</f>
        <v/>
      </c>
      <c r="X274" s="44">
        <f>IF(OR(E274="",F274=""),0,MAX(0,MIN(F274,DATE(Settings!$C$6,9,1))-MAX(E274,X$5)))</f>
        <v/>
      </c>
      <c r="Y274" s="44">
        <f>IF(OR(E274="",F274=""),0,MAX(0,MIN(F274,DATE(Settings!$C$6,10,1))-MAX(E274,Y$5)))</f>
        <v/>
      </c>
      <c r="Z274" s="44">
        <f>IF(OR(E274="",F274=""),0,MAX(0,MIN(F274,DATE(Settings!$C$6,11,1))-MAX(E274,Z$5)))</f>
        <v/>
      </c>
      <c r="AA274" s="44">
        <f>IF(OR(E274="",F274=""),0,MAX(0,MIN(F274,DATE(Settings!$C$6,12,1))-MAX(E274,AA$5)))</f>
        <v/>
      </c>
      <c r="AB274" s="44">
        <f>IF(OR(E274="",F274=""),0,MAX(0,MIN(F274,DATE(Settings!$C$6,13,1))-MAX(E274,AB$5)))</f>
        <v/>
      </c>
      <c r="AC274" s="63">
        <f>IF(N(L274)=0,0,M274/L274)</f>
        <v/>
      </c>
    </row>
    <row r="275" hidden="1">
      <c r="B275" s="14" t="n"/>
      <c r="C275" s="14" t="n"/>
      <c r="D275" s="14" t="n"/>
      <c r="E275" s="18" t="n"/>
      <c r="F275" s="18" t="n"/>
      <c r="G275" s="14" t="n"/>
      <c r="H275" s="60" t="n"/>
      <c r="I275" s="60" t="n"/>
      <c r="J275" s="60" t="n"/>
      <c r="K275" s="60" t="n"/>
      <c r="L275" s="33">
        <f>IF(OR(E275="",F275=""),"",MAX(0,F275-E275))</f>
        <v/>
      </c>
      <c r="M275" s="61">
        <f>IF(OR(E275="",F275=""),"",N(H275)*L275+N(I275)+N(J275))</f>
        <v/>
      </c>
      <c r="N275" s="61">
        <f>IF(OR(E275="",F275=""),"",IF(K275&lt;&gt;"",K275,(N(H275)*L275+N(I275))*IFERROR(VLOOKUP(D275,Settings!$F$11:$G$16,2,FALSE),0)))</f>
        <v/>
      </c>
      <c r="O275" s="62">
        <f>IF(OR(E275="",F275=""),"",M275-N275)</f>
        <v/>
      </c>
      <c r="P275" s="61">
        <f>IF(N(L275)=0,0,O275/L275)</f>
        <v/>
      </c>
      <c r="Q275" s="44">
        <f>IF(OR(E275="",F275=""),0,MAX(0,MIN(F275,DATE(Settings!$C$6,2,1))-MAX(E275,Q$5)))</f>
        <v/>
      </c>
      <c r="R275" s="44">
        <f>IF(OR(E275="",F275=""),0,MAX(0,MIN(F275,DATE(Settings!$C$6,3,1))-MAX(E275,R$5)))</f>
        <v/>
      </c>
      <c r="S275" s="44">
        <f>IF(OR(E275="",F275=""),0,MAX(0,MIN(F275,DATE(Settings!$C$6,4,1))-MAX(E275,S$5)))</f>
        <v/>
      </c>
      <c r="T275" s="44">
        <f>IF(OR(E275="",F275=""),0,MAX(0,MIN(F275,DATE(Settings!$C$6,5,1))-MAX(E275,T$5)))</f>
        <v/>
      </c>
      <c r="U275" s="44">
        <f>IF(OR(E275="",F275=""),0,MAX(0,MIN(F275,DATE(Settings!$C$6,6,1))-MAX(E275,U$5)))</f>
        <v/>
      </c>
      <c r="V275" s="44">
        <f>IF(OR(E275="",F275=""),0,MAX(0,MIN(F275,DATE(Settings!$C$6,7,1))-MAX(E275,V$5)))</f>
        <v/>
      </c>
      <c r="W275" s="44">
        <f>IF(OR(E275="",F275=""),0,MAX(0,MIN(F275,DATE(Settings!$C$6,8,1))-MAX(E275,W$5)))</f>
        <v/>
      </c>
      <c r="X275" s="44">
        <f>IF(OR(E275="",F275=""),0,MAX(0,MIN(F275,DATE(Settings!$C$6,9,1))-MAX(E275,X$5)))</f>
        <v/>
      </c>
      <c r="Y275" s="44">
        <f>IF(OR(E275="",F275=""),0,MAX(0,MIN(F275,DATE(Settings!$C$6,10,1))-MAX(E275,Y$5)))</f>
        <v/>
      </c>
      <c r="Z275" s="44">
        <f>IF(OR(E275="",F275=""),0,MAX(0,MIN(F275,DATE(Settings!$C$6,11,1))-MAX(E275,Z$5)))</f>
        <v/>
      </c>
      <c r="AA275" s="44">
        <f>IF(OR(E275="",F275=""),0,MAX(0,MIN(F275,DATE(Settings!$C$6,12,1))-MAX(E275,AA$5)))</f>
        <v/>
      </c>
      <c r="AB275" s="44">
        <f>IF(OR(E275="",F275=""),0,MAX(0,MIN(F275,DATE(Settings!$C$6,13,1))-MAX(E275,AB$5)))</f>
        <v/>
      </c>
      <c r="AC275" s="63">
        <f>IF(N(L275)=0,0,M275/L275)</f>
        <v/>
      </c>
    </row>
    <row r="276" hidden="1">
      <c r="B276" s="14" t="n"/>
      <c r="C276" s="14" t="n"/>
      <c r="D276" s="14" t="n"/>
      <c r="E276" s="18" t="n"/>
      <c r="F276" s="18" t="n"/>
      <c r="G276" s="14" t="n"/>
      <c r="H276" s="60" t="n"/>
      <c r="I276" s="60" t="n"/>
      <c r="J276" s="60" t="n"/>
      <c r="K276" s="60" t="n"/>
      <c r="L276" s="33">
        <f>IF(OR(E276="",F276=""),"",MAX(0,F276-E276))</f>
        <v/>
      </c>
      <c r="M276" s="61">
        <f>IF(OR(E276="",F276=""),"",N(H276)*L276+N(I276)+N(J276))</f>
        <v/>
      </c>
      <c r="N276" s="61">
        <f>IF(OR(E276="",F276=""),"",IF(K276&lt;&gt;"",K276,(N(H276)*L276+N(I276))*IFERROR(VLOOKUP(D276,Settings!$F$11:$G$16,2,FALSE),0)))</f>
        <v/>
      </c>
      <c r="O276" s="62">
        <f>IF(OR(E276="",F276=""),"",M276-N276)</f>
        <v/>
      </c>
      <c r="P276" s="61">
        <f>IF(N(L276)=0,0,O276/L276)</f>
        <v/>
      </c>
      <c r="Q276" s="44">
        <f>IF(OR(E276="",F276=""),0,MAX(0,MIN(F276,DATE(Settings!$C$6,2,1))-MAX(E276,Q$5)))</f>
        <v/>
      </c>
      <c r="R276" s="44">
        <f>IF(OR(E276="",F276=""),0,MAX(0,MIN(F276,DATE(Settings!$C$6,3,1))-MAX(E276,R$5)))</f>
        <v/>
      </c>
      <c r="S276" s="44">
        <f>IF(OR(E276="",F276=""),0,MAX(0,MIN(F276,DATE(Settings!$C$6,4,1))-MAX(E276,S$5)))</f>
        <v/>
      </c>
      <c r="T276" s="44">
        <f>IF(OR(E276="",F276=""),0,MAX(0,MIN(F276,DATE(Settings!$C$6,5,1))-MAX(E276,T$5)))</f>
        <v/>
      </c>
      <c r="U276" s="44">
        <f>IF(OR(E276="",F276=""),0,MAX(0,MIN(F276,DATE(Settings!$C$6,6,1))-MAX(E276,U$5)))</f>
        <v/>
      </c>
      <c r="V276" s="44">
        <f>IF(OR(E276="",F276=""),0,MAX(0,MIN(F276,DATE(Settings!$C$6,7,1))-MAX(E276,V$5)))</f>
        <v/>
      </c>
      <c r="W276" s="44">
        <f>IF(OR(E276="",F276=""),0,MAX(0,MIN(F276,DATE(Settings!$C$6,8,1))-MAX(E276,W$5)))</f>
        <v/>
      </c>
      <c r="X276" s="44">
        <f>IF(OR(E276="",F276=""),0,MAX(0,MIN(F276,DATE(Settings!$C$6,9,1))-MAX(E276,X$5)))</f>
        <v/>
      </c>
      <c r="Y276" s="44">
        <f>IF(OR(E276="",F276=""),0,MAX(0,MIN(F276,DATE(Settings!$C$6,10,1))-MAX(E276,Y$5)))</f>
        <v/>
      </c>
      <c r="Z276" s="44">
        <f>IF(OR(E276="",F276=""),0,MAX(0,MIN(F276,DATE(Settings!$C$6,11,1))-MAX(E276,Z$5)))</f>
        <v/>
      </c>
      <c r="AA276" s="44">
        <f>IF(OR(E276="",F276=""),0,MAX(0,MIN(F276,DATE(Settings!$C$6,12,1))-MAX(E276,AA$5)))</f>
        <v/>
      </c>
      <c r="AB276" s="44">
        <f>IF(OR(E276="",F276=""),0,MAX(0,MIN(F276,DATE(Settings!$C$6,13,1))-MAX(E276,AB$5)))</f>
        <v/>
      </c>
      <c r="AC276" s="63">
        <f>IF(N(L276)=0,0,M276/L276)</f>
        <v/>
      </c>
    </row>
    <row r="277" hidden="1">
      <c r="B277" s="14" t="n"/>
      <c r="C277" s="14" t="n"/>
      <c r="D277" s="14" t="n"/>
      <c r="E277" s="18" t="n"/>
      <c r="F277" s="18" t="n"/>
      <c r="G277" s="14" t="n"/>
      <c r="H277" s="60" t="n"/>
      <c r="I277" s="60" t="n"/>
      <c r="J277" s="60" t="n"/>
      <c r="K277" s="60" t="n"/>
      <c r="L277" s="33">
        <f>IF(OR(E277="",F277=""),"",MAX(0,F277-E277))</f>
        <v/>
      </c>
      <c r="M277" s="61">
        <f>IF(OR(E277="",F277=""),"",N(H277)*L277+N(I277)+N(J277))</f>
        <v/>
      </c>
      <c r="N277" s="61">
        <f>IF(OR(E277="",F277=""),"",IF(K277&lt;&gt;"",K277,(N(H277)*L277+N(I277))*IFERROR(VLOOKUP(D277,Settings!$F$11:$G$16,2,FALSE),0)))</f>
        <v/>
      </c>
      <c r="O277" s="62">
        <f>IF(OR(E277="",F277=""),"",M277-N277)</f>
        <v/>
      </c>
      <c r="P277" s="61">
        <f>IF(N(L277)=0,0,O277/L277)</f>
        <v/>
      </c>
      <c r="Q277" s="44">
        <f>IF(OR(E277="",F277=""),0,MAX(0,MIN(F277,DATE(Settings!$C$6,2,1))-MAX(E277,Q$5)))</f>
        <v/>
      </c>
      <c r="R277" s="44">
        <f>IF(OR(E277="",F277=""),0,MAX(0,MIN(F277,DATE(Settings!$C$6,3,1))-MAX(E277,R$5)))</f>
        <v/>
      </c>
      <c r="S277" s="44">
        <f>IF(OR(E277="",F277=""),0,MAX(0,MIN(F277,DATE(Settings!$C$6,4,1))-MAX(E277,S$5)))</f>
        <v/>
      </c>
      <c r="T277" s="44">
        <f>IF(OR(E277="",F277=""),0,MAX(0,MIN(F277,DATE(Settings!$C$6,5,1))-MAX(E277,T$5)))</f>
        <v/>
      </c>
      <c r="U277" s="44">
        <f>IF(OR(E277="",F277=""),0,MAX(0,MIN(F277,DATE(Settings!$C$6,6,1))-MAX(E277,U$5)))</f>
        <v/>
      </c>
      <c r="V277" s="44">
        <f>IF(OR(E277="",F277=""),0,MAX(0,MIN(F277,DATE(Settings!$C$6,7,1))-MAX(E277,V$5)))</f>
        <v/>
      </c>
      <c r="W277" s="44">
        <f>IF(OR(E277="",F277=""),0,MAX(0,MIN(F277,DATE(Settings!$C$6,8,1))-MAX(E277,W$5)))</f>
        <v/>
      </c>
      <c r="X277" s="44">
        <f>IF(OR(E277="",F277=""),0,MAX(0,MIN(F277,DATE(Settings!$C$6,9,1))-MAX(E277,X$5)))</f>
        <v/>
      </c>
      <c r="Y277" s="44">
        <f>IF(OR(E277="",F277=""),0,MAX(0,MIN(F277,DATE(Settings!$C$6,10,1))-MAX(E277,Y$5)))</f>
        <v/>
      </c>
      <c r="Z277" s="44">
        <f>IF(OR(E277="",F277=""),0,MAX(0,MIN(F277,DATE(Settings!$C$6,11,1))-MAX(E277,Z$5)))</f>
        <v/>
      </c>
      <c r="AA277" s="44">
        <f>IF(OR(E277="",F277=""),0,MAX(0,MIN(F277,DATE(Settings!$C$6,12,1))-MAX(E277,AA$5)))</f>
        <v/>
      </c>
      <c r="AB277" s="44">
        <f>IF(OR(E277="",F277=""),0,MAX(0,MIN(F277,DATE(Settings!$C$6,13,1))-MAX(E277,AB$5)))</f>
        <v/>
      </c>
      <c r="AC277" s="63">
        <f>IF(N(L277)=0,0,M277/L277)</f>
        <v/>
      </c>
    </row>
    <row r="278" hidden="1">
      <c r="B278" s="14" t="n"/>
      <c r="C278" s="14" t="n"/>
      <c r="D278" s="14" t="n"/>
      <c r="E278" s="18" t="n"/>
      <c r="F278" s="18" t="n"/>
      <c r="G278" s="14" t="n"/>
      <c r="H278" s="60" t="n"/>
      <c r="I278" s="60" t="n"/>
      <c r="J278" s="60" t="n"/>
      <c r="K278" s="60" t="n"/>
      <c r="L278" s="33">
        <f>IF(OR(E278="",F278=""),"",MAX(0,F278-E278))</f>
        <v/>
      </c>
      <c r="M278" s="61">
        <f>IF(OR(E278="",F278=""),"",N(H278)*L278+N(I278)+N(J278))</f>
        <v/>
      </c>
      <c r="N278" s="61">
        <f>IF(OR(E278="",F278=""),"",IF(K278&lt;&gt;"",K278,(N(H278)*L278+N(I278))*IFERROR(VLOOKUP(D278,Settings!$F$11:$G$16,2,FALSE),0)))</f>
        <v/>
      </c>
      <c r="O278" s="62">
        <f>IF(OR(E278="",F278=""),"",M278-N278)</f>
        <v/>
      </c>
      <c r="P278" s="61">
        <f>IF(N(L278)=0,0,O278/L278)</f>
        <v/>
      </c>
      <c r="Q278" s="44">
        <f>IF(OR(E278="",F278=""),0,MAX(0,MIN(F278,DATE(Settings!$C$6,2,1))-MAX(E278,Q$5)))</f>
        <v/>
      </c>
      <c r="R278" s="44">
        <f>IF(OR(E278="",F278=""),0,MAX(0,MIN(F278,DATE(Settings!$C$6,3,1))-MAX(E278,R$5)))</f>
        <v/>
      </c>
      <c r="S278" s="44">
        <f>IF(OR(E278="",F278=""),0,MAX(0,MIN(F278,DATE(Settings!$C$6,4,1))-MAX(E278,S$5)))</f>
        <v/>
      </c>
      <c r="T278" s="44">
        <f>IF(OR(E278="",F278=""),0,MAX(0,MIN(F278,DATE(Settings!$C$6,5,1))-MAX(E278,T$5)))</f>
        <v/>
      </c>
      <c r="U278" s="44">
        <f>IF(OR(E278="",F278=""),0,MAX(0,MIN(F278,DATE(Settings!$C$6,6,1))-MAX(E278,U$5)))</f>
        <v/>
      </c>
      <c r="V278" s="44">
        <f>IF(OR(E278="",F278=""),0,MAX(0,MIN(F278,DATE(Settings!$C$6,7,1))-MAX(E278,V$5)))</f>
        <v/>
      </c>
      <c r="W278" s="44">
        <f>IF(OR(E278="",F278=""),0,MAX(0,MIN(F278,DATE(Settings!$C$6,8,1))-MAX(E278,W$5)))</f>
        <v/>
      </c>
      <c r="X278" s="44">
        <f>IF(OR(E278="",F278=""),0,MAX(0,MIN(F278,DATE(Settings!$C$6,9,1))-MAX(E278,X$5)))</f>
        <v/>
      </c>
      <c r="Y278" s="44">
        <f>IF(OR(E278="",F278=""),0,MAX(0,MIN(F278,DATE(Settings!$C$6,10,1))-MAX(E278,Y$5)))</f>
        <v/>
      </c>
      <c r="Z278" s="44">
        <f>IF(OR(E278="",F278=""),0,MAX(0,MIN(F278,DATE(Settings!$C$6,11,1))-MAX(E278,Z$5)))</f>
        <v/>
      </c>
      <c r="AA278" s="44">
        <f>IF(OR(E278="",F278=""),0,MAX(0,MIN(F278,DATE(Settings!$C$6,12,1))-MAX(E278,AA$5)))</f>
        <v/>
      </c>
      <c r="AB278" s="44">
        <f>IF(OR(E278="",F278=""),0,MAX(0,MIN(F278,DATE(Settings!$C$6,13,1))-MAX(E278,AB$5)))</f>
        <v/>
      </c>
      <c r="AC278" s="63">
        <f>IF(N(L278)=0,0,M278/L278)</f>
        <v/>
      </c>
    </row>
    <row r="279" hidden="1">
      <c r="B279" s="14" t="n"/>
      <c r="C279" s="14" t="n"/>
      <c r="D279" s="14" t="n"/>
      <c r="E279" s="18" t="n"/>
      <c r="F279" s="18" t="n"/>
      <c r="G279" s="14" t="n"/>
      <c r="H279" s="60" t="n"/>
      <c r="I279" s="60" t="n"/>
      <c r="J279" s="60" t="n"/>
      <c r="K279" s="60" t="n"/>
      <c r="L279" s="33">
        <f>IF(OR(E279="",F279=""),"",MAX(0,F279-E279))</f>
        <v/>
      </c>
      <c r="M279" s="61">
        <f>IF(OR(E279="",F279=""),"",N(H279)*L279+N(I279)+N(J279))</f>
        <v/>
      </c>
      <c r="N279" s="61">
        <f>IF(OR(E279="",F279=""),"",IF(K279&lt;&gt;"",K279,(N(H279)*L279+N(I279))*IFERROR(VLOOKUP(D279,Settings!$F$11:$G$16,2,FALSE),0)))</f>
        <v/>
      </c>
      <c r="O279" s="62">
        <f>IF(OR(E279="",F279=""),"",M279-N279)</f>
        <v/>
      </c>
      <c r="P279" s="61">
        <f>IF(N(L279)=0,0,O279/L279)</f>
        <v/>
      </c>
      <c r="Q279" s="44">
        <f>IF(OR(E279="",F279=""),0,MAX(0,MIN(F279,DATE(Settings!$C$6,2,1))-MAX(E279,Q$5)))</f>
        <v/>
      </c>
      <c r="R279" s="44">
        <f>IF(OR(E279="",F279=""),0,MAX(0,MIN(F279,DATE(Settings!$C$6,3,1))-MAX(E279,R$5)))</f>
        <v/>
      </c>
      <c r="S279" s="44">
        <f>IF(OR(E279="",F279=""),0,MAX(0,MIN(F279,DATE(Settings!$C$6,4,1))-MAX(E279,S$5)))</f>
        <v/>
      </c>
      <c r="T279" s="44">
        <f>IF(OR(E279="",F279=""),0,MAX(0,MIN(F279,DATE(Settings!$C$6,5,1))-MAX(E279,T$5)))</f>
        <v/>
      </c>
      <c r="U279" s="44">
        <f>IF(OR(E279="",F279=""),0,MAX(0,MIN(F279,DATE(Settings!$C$6,6,1))-MAX(E279,U$5)))</f>
        <v/>
      </c>
      <c r="V279" s="44">
        <f>IF(OR(E279="",F279=""),0,MAX(0,MIN(F279,DATE(Settings!$C$6,7,1))-MAX(E279,V$5)))</f>
        <v/>
      </c>
      <c r="W279" s="44">
        <f>IF(OR(E279="",F279=""),0,MAX(0,MIN(F279,DATE(Settings!$C$6,8,1))-MAX(E279,W$5)))</f>
        <v/>
      </c>
      <c r="X279" s="44">
        <f>IF(OR(E279="",F279=""),0,MAX(0,MIN(F279,DATE(Settings!$C$6,9,1))-MAX(E279,X$5)))</f>
        <v/>
      </c>
      <c r="Y279" s="44">
        <f>IF(OR(E279="",F279=""),0,MAX(0,MIN(F279,DATE(Settings!$C$6,10,1))-MAX(E279,Y$5)))</f>
        <v/>
      </c>
      <c r="Z279" s="44">
        <f>IF(OR(E279="",F279=""),0,MAX(0,MIN(F279,DATE(Settings!$C$6,11,1))-MAX(E279,Z$5)))</f>
        <v/>
      </c>
      <c r="AA279" s="44">
        <f>IF(OR(E279="",F279=""),0,MAX(0,MIN(F279,DATE(Settings!$C$6,12,1))-MAX(E279,AA$5)))</f>
        <v/>
      </c>
      <c r="AB279" s="44">
        <f>IF(OR(E279="",F279=""),0,MAX(0,MIN(F279,DATE(Settings!$C$6,13,1))-MAX(E279,AB$5)))</f>
        <v/>
      </c>
      <c r="AC279" s="63">
        <f>IF(N(L279)=0,0,M279/L279)</f>
        <v/>
      </c>
    </row>
    <row r="280" hidden="1">
      <c r="B280" s="14" t="n"/>
      <c r="C280" s="14" t="n"/>
      <c r="D280" s="14" t="n"/>
      <c r="E280" s="18" t="n"/>
      <c r="F280" s="18" t="n"/>
      <c r="G280" s="14" t="n"/>
      <c r="H280" s="60" t="n"/>
      <c r="I280" s="60" t="n"/>
      <c r="J280" s="60" t="n"/>
      <c r="K280" s="60" t="n"/>
      <c r="L280" s="33">
        <f>IF(OR(E280="",F280=""),"",MAX(0,F280-E280))</f>
        <v/>
      </c>
      <c r="M280" s="61">
        <f>IF(OR(E280="",F280=""),"",N(H280)*L280+N(I280)+N(J280))</f>
        <v/>
      </c>
      <c r="N280" s="61">
        <f>IF(OR(E280="",F280=""),"",IF(K280&lt;&gt;"",K280,(N(H280)*L280+N(I280))*IFERROR(VLOOKUP(D280,Settings!$F$11:$G$16,2,FALSE),0)))</f>
        <v/>
      </c>
      <c r="O280" s="62">
        <f>IF(OR(E280="",F280=""),"",M280-N280)</f>
        <v/>
      </c>
      <c r="P280" s="61">
        <f>IF(N(L280)=0,0,O280/L280)</f>
        <v/>
      </c>
      <c r="Q280" s="44">
        <f>IF(OR(E280="",F280=""),0,MAX(0,MIN(F280,DATE(Settings!$C$6,2,1))-MAX(E280,Q$5)))</f>
        <v/>
      </c>
      <c r="R280" s="44">
        <f>IF(OR(E280="",F280=""),0,MAX(0,MIN(F280,DATE(Settings!$C$6,3,1))-MAX(E280,R$5)))</f>
        <v/>
      </c>
      <c r="S280" s="44">
        <f>IF(OR(E280="",F280=""),0,MAX(0,MIN(F280,DATE(Settings!$C$6,4,1))-MAX(E280,S$5)))</f>
        <v/>
      </c>
      <c r="T280" s="44">
        <f>IF(OR(E280="",F280=""),0,MAX(0,MIN(F280,DATE(Settings!$C$6,5,1))-MAX(E280,T$5)))</f>
        <v/>
      </c>
      <c r="U280" s="44">
        <f>IF(OR(E280="",F280=""),0,MAX(0,MIN(F280,DATE(Settings!$C$6,6,1))-MAX(E280,U$5)))</f>
        <v/>
      </c>
      <c r="V280" s="44">
        <f>IF(OR(E280="",F280=""),0,MAX(0,MIN(F280,DATE(Settings!$C$6,7,1))-MAX(E280,V$5)))</f>
        <v/>
      </c>
      <c r="W280" s="44">
        <f>IF(OR(E280="",F280=""),0,MAX(0,MIN(F280,DATE(Settings!$C$6,8,1))-MAX(E280,W$5)))</f>
        <v/>
      </c>
      <c r="X280" s="44">
        <f>IF(OR(E280="",F280=""),0,MAX(0,MIN(F280,DATE(Settings!$C$6,9,1))-MAX(E280,X$5)))</f>
        <v/>
      </c>
      <c r="Y280" s="44">
        <f>IF(OR(E280="",F280=""),0,MAX(0,MIN(F280,DATE(Settings!$C$6,10,1))-MAX(E280,Y$5)))</f>
        <v/>
      </c>
      <c r="Z280" s="44">
        <f>IF(OR(E280="",F280=""),0,MAX(0,MIN(F280,DATE(Settings!$C$6,11,1))-MAX(E280,Z$5)))</f>
        <v/>
      </c>
      <c r="AA280" s="44">
        <f>IF(OR(E280="",F280=""),0,MAX(0,MIN(F280,DATE(Settings!$C$6,12,1))-MAX(E280,AA$5)))</f>
        <v/>
      </c>
      <c r="AB280" s="44">
        <f>IF(OR(E280="",F280=""),0,MAX(0,MIN(F280,DATE(Settings!$C$6,13,1))-MAX(E280,AB$5)))</f>
        <v/>
      </c>
      <c r="AC280" s="63">
        <f>IF(N(L280)=0,0,M280/L280)</f>
        <v/>
      </c>
    </row>
    <row r="281" hidden="1">
      <c r="B281" s="14" t="n"/>
      <c r="C281" s="14" t="n"/>
      <c r="D281" s="14" t="n"/>
      <c r="E281" s="18" t="n"/>
      <c r="F281" s="18" t="n"/>
      <c r="G281" s="14" t="n"/>
      <c r="H281" s="60" t="n"/>
      <c r="I281" s="60" t="n"/>
      <c r="J281" s="60" t="n"/>
      <c r="K281" s="60" t="n"/>
      <c r="L281" s="33">
        <f>IF(OR(E281="",F281=""),"",MAX(0,F281-E281))</f>
        <v/>
      </c>
      <c r="M281" s="61">
        <f>IF(OR(E281="",F281=""),"",N(H281)*L281+N(I281)+N(J281))</f>
        <v/>
      </c>
      <c r="N281" s="61">
        <f>IF(OR(E281="",F281=""),"",IF(K281&lt;&gt;"",K281,(N(H281)*L281+N(I281))*IFERROR(VLOOKUP(D281,Settings!$F$11:$G$16,2,FALSE),0)))</f>
        <v/>
      </c>
      <c r="O281" s="62">
        <f>IF(OR(E281="",F281=""),"",M281-N281)</f>
        <v/>
      </c>
      <c r="P281" s="61">
        <f>IF(N(L281)=0,0,O281/L281)</f>
        <v/>
      </c>
      <c r="Q281" s="44">
        <f>IF(OR(E281="",F281=""),0,MAX(0,MIN(F281,DATE(Settings!$C$6,2,1))-MAX(E281,Q$5)))</f>
        <v/>
      </c>
      <c r="R281" s="44">
        <f>IF(OR(E281="",F281=""),0,MAX(0,MIN(F281,DATE(Settings!$C$6,3,1))-MAX(E281,R$5)))</f>
        <v/>
      </c>
      <c r="S281" s="44">
        <f>IF(OR(E281="",F281=""),0,MAX(0,MIN(F281,DATE(Settings!$C$6,4,1))-MAX(E281,S$5)))</f>
        <v/>
      </c>
      <c r="T281" s="44">
        <f>IF(OR(E281="",F281=""),0,MAX(0,MIN(F281,DATE(Settings!$C$6,5,1))-MAX(E281,T$5)))</f>
        <v/>
      </c>
      <c r="U281" s="44">
        <f>IF(OR(E281="",F281=""),0,MAX(0,MIN(F281,DATE(Settings!$C$6,6,1))-MAX(E281,U$5)))</f>
        <v/>
      </c>
      <c r="V281" s="44">
        <f>IF(OR(E281="",F281=""),0,MAX(0,MIN(F281,DATE(Settings!$C$6,7,1))-MAX(E281,V$5)))</f>
        <v/>
      </c>
      <c r="W281" s="44">
        <f>IF(OR(E281="",F281=""),0,MAX(0,MIN(F281,DATE(Settings!$C$6,8,1))-MAX(E281,W$5)))</f>
        <v/>
      </c>
      <c r="X281" s="44">
        <f>IF(OR(E281="",F281=""),0,MAX(0,MIN(F281,DATE(Settings!$C$6,9,1))-MAX(E281,X$5)))</f>
        <v/>
      </c>
      <c r="Y281" s="44">
        <f>IF(OR(E281="",F281=""),0,MAX(0,MIN(F281,DATE(Settings!$C$6,10,1))-MAX(E281,Y$5)))</f>
        <v/>
      </c>
      <c r="Z281" s="44">
        <f>IF(OR(E281="",F281=""),0,MAX(0,MIN(F281,DATE(Settings!$C$6,11,1))-MAX(E281,Z$5)))</f>
        <v/>
      </c>
      <c r="AA281" s="44">
        <f>IF(OR(E281="",F281=""),0,MAX(0,MIN(F281,DATE(Settings!$C$6,12,1))-MAX(E281,AA$5)))</f>
        <v/>
      </c>
      <c r="AB281" s="44">
        <f>IF(OR(E281="",F281=""),0,MAX(0,MIN(F281,DATE(Settings!$C$6,13,1))-MAX(E281,AB$5)))</f>
        <v/>
      </c>
      <c r="AC281" s="63">
        <f>IF(N(L281)=0,0,M281/L281)</f>
        <v/>
      </c>
    </row>
    <row r="282" hidden="1">
      <c r="B282" s="14" t="n"/>
      <c r="C282" s="14" t="n"/>
      <c r="D282" s="14" t="n"/>
      <c r="E282" s="18" t="n"/>
      <c r="F282" s="18" t="n"/>
      <c r="G282" s="14" t="n"/>
      <c r="H282" s="60" t="n"/>
      <c r="I282" s="60" t="n"/>
      <c r="J282" s="60" t="n"/>
      <c r="K282" s="60" t="n"/>
      <c r="L282" s="33">
        <f>IF(OR(E282="",F282=""),"",MAX(0,F282-E282))</f>
        <v/>
      </c>
      <c r="M282" s="61">
        <f>IF(OR(E282="",F282=""),"",N(H282)*L282+N(I282)+N(J282))</f>
        <v/>
      </c>
      <c r="N282" s="61">
        <f>IF(OR(E282="",F282=""),"",IF(K282&lt;&gt;"",K282,(N(H282)*L282+N(I282))*IFERROR(VLOOKUP(D282,Settings!$F$11:$G$16,2,FALSE),0)))</f>
        <v/>
      </c>
      <c r="O282" s="62">
        <f>IF(OR(E282="",F282=""),"",M282-N282)</f>
        <v/>
      </c>
      <c r="P282" s="61">
        <f>IF(N(L282)=0,0,O282/L282)</f>
        <v/>
      </c>
      <c r="Q282" s="44">
        <f>IF(OR(E282="",F282=""),0,MAX(0,MIN(F282,DATE(Settings!$C$6,2,1))-MAX(E282,Q$5)))</f>
        <v/>
      </c>
      <c r="R282" s="44">
        <f>IF(OR(E282="",F282=""),0,MAX(0,MIN(F282,DATE(Settings!$C$6,3,1))-MAX(E282,R$5)))</f>
        <v/>
      </c>
      <c r="S282" s="44">
        <f>IF(OR(E282="",F282=""),0,MAX(0,MIN(F282,DATE(Settings!$C$6,4,1))-MAX(E282,S$5)))</f>
        <v/>
      </c>
      <c r="T282" s="44">
        <f>IF(OR(E282="",F282=""),0,MAX(0,MIN(F282,DATE(Settings!$C$6,5,1))-MAX(E282,T$5)))</f>
        <v/>
      </c>
      <c r="U282" s="44">
        <f>IF(OR(E282="",F282=""),0,MAX(0,MIN(F282,DATE(Settings!$C$6,6,1))-MAX(E282,U$5)))</f>
        <v/>
      </c>
      <c r="V282" s="44">
        <f>IF(OR(E282="",F282=""),0,MAX(0,MIN(F282,DATE(Settings!$C$6,7,1))-MAX(E282,V$5)))</f>
        <v/>
      </c>
      <c r="W282" s="44">
        <f>IF(OR(E282="",F282=""),0,MAX(0,MIN(F282,DATE(Settings!$C$6,8,1))-MAX(E282,W$5)))</f>
        <v/>
      </c>
      <c r="X282" s="44">
        <f>IF(OR(E282="",F282=""),0,MAX(0,MIN(F282,DATE(Settings!$C$6,9,1))-MAX(E282,X$5)))</f>
        <v/>
      </c>
      <c r="Y282" s="44">
        <f>IF(OR(E282="",F282=""),0,MAX(0,MIN(F282,DATE(Settings!$C$6,10,1))-MAX(E282,Y$5)))</f>
        <v/>
      </c>
      <c r="Z282" s="44">
        <f>IF(OR(E282="",F282=""),0,MAX(0,MIN(F282,DATE(Settings!$C$6,11,1))-MAX(E282,Z$5)))</f>
        <v/>
      </c>
      <c r="AA282" s="44">
        <f>IF(OR(E282="",F282=""),0,MAX(0,MIN(F282,DATE(Settings!$C$6,12,1))-MAX(E282,AA$5)))</f>
        <v/>
      </c>
      <c r="AB282" s="44">
        <f>IF(OR(E282="",F282=""),0,MAX(0,MIN(F282,DATE(Settings!$C$6,13,1))-MAX(E282,AB$5)))</f>
        <v/>
      </c>
      <c r="AC282" s="63">
        <f>IF(N(L282)=0,0,M282/L282)</f>
        <v/>
      </c>
    </row>
    <row r="283" hidden="1">
      <c r="B283" s="14" t="n"/>
      <c r="C283" s="14" t="n"/>
      <c r="D283" s="14" t="n"/>
      <c r="E283" s="18" t="n"/>
      <c r="F283" s="18" t="n"/>
      <c r="G283" s="14" t="n"/>
      <c r="H283" s="60" t="n"/>
      <c r="I283" s="60" t="n"/>
      <c r="J283" s="60" t="n"/>
      <c r="K283" s="60" t="n"/>
      <c r="L283" s="33">
        <f>IF(OR(E283="",F283=""),"",MAX(0,F283-E283))</f>
        <v/>
      </c>
      <c r="M283" s="61">
        <f>IF(OR(E283="",F283=""),"",N(H283)*L283+N(I283)+N(J283))</f>
        <v/>
      </c>
      <c r="N283" s="61">
        <f>IF(OR(E283="",F283=""),"",IF(K283&lt;&gt;"",K283,(N(H283)*L283+N(I283))*IFERROR(VLOOKUP(D283,Settings!$F$11:$G$16,2,FALSE),0)))</f>
        <v/>
      </c>
      <c r="O283" s="62">
        <f>IF(OR(E283="",F283=""),"",M283-N283)</f>
        <v/>
      </c>
      <c r="P283" s="61">
        <f>IF(N(L283)=0,0,O283/L283)</f>
        <v/>
      </c>
      <c r="Q283" s="44">
        <f>IF(OR(E283="",F283=""),0,MAX(0,MIN(F283,DATE(Settings!$C$6,2,1))-MAX(E283,Q$5)))</f>
        <v/>
      </c>
      <c r="R283" s="44">
        <f>IF(OR(E283="",F283=""),0,MAX(0,MIN(F283,DATE(Settings!$C$6,3,1))-MAX(E283,R$5)))</f>
        <v/>
      </c>
      <c r="S283" s="44">
        <f>IF(OR(E283="",F283=""),0,MAX(0,MIN(F283,DATE(Settings!$C$6,4,1))-MAX(E283,S$5)))</f>
        <v/>
      </c>
      <c r="T283" s="44">
        <f>IF(OR(E283="",F283=""),0,MAX(0,MIN(F283,DATE(Settings!$C$6,5,1))-MAX(E283,T$5)))</f>
        <v/>
      </c>
      <c r="U283" s="44">
        <f>IF(OR(E283="",F283=""),0,MAX(0,MIN(F283,DATE(Settings!$C$6,6,1))-MAX(E283,U$5)))</f>
        <v/>
      </c>
      <c r="V283" s="44">
        <f>IF(OR(E283="",F283=""),0,MAX(0,MIN(F283,DATE(Settings!$C$6,7,1))-MAX(E283,V$5)))</f>
        <v/>
      </c>
      <c r="W283" s="44">
        <f>IF(OR(E283="",F283=""),0,MAX(0,MIN(F283,DATE(Settings!$C$6,8,1))-MAX(E283,W$5)))</f>
        <v/>
      </c>
      <c r="X283" s="44">
        <f>IF(OR(E283="",F283=""),0,MAX(0,MIN(F283,DATE(Settings!$C$6,9,1))-MAX(E283,X$5)))</f>
        <v/>
      </c>
      <c r="Y283" s="44">
        <f>IF(OR(E283="",F283=""),0,MAX(0,MIN(F283,DATE(Settings!$C$6,10,1))-MAX(E283,Y$5)))</f>
        <v/>
      </c>
      <c r="Z283" s="44">
        <f>IF(OR(E283="",F283=""),0,MAX(0,MIN(F283,DATE(Settings!$C$6,11,1))-MAX(E283,Z$5)))</f>
        <v/>
      </c>
      <c r="AA283" s="44">
        <f>IF(OR(E283="",F283=""),0,MAX(0,MIN(F283,DATE(Settings!$C$6,12,1))-MAX(E283,AA$5)))</f>
        <v/>
      </c>
      <c r="AB283" s="44">
        <f>IF(OR(E283="",F283=""),0,MAX(0,MIN(F283,DATE(Settings!$C$6,13,1))-MAX(E283,AB$5)))</f>
        <v/>
      </c>
      <c r="AC283" s="63">
        <f>IF(N(L283)=0,0,M283/L283)</f>
        <v/>
      </c>
    </row>
    <row r="284" hidden="1">
      <c r="B284" s="14" t="n"/>
      <c r="C284" s="14" t="n"/>
      <c r="D284" s="14" t="n"/>
      <c r="E284" s="18" t="n"/>
      <c r="F284" s="18" t="n"/>
      <c r="G284" s="14" t="n"/>
      <c r="H284" s="60" t="n"/>
      <c r="I284" s="60" t="n"/>
      <c r="J284" s="60" t="n"/>
      <c r="K284" s="60" t="n"/>
      <c r="L284" s="33">
        <f>IF(OR(E284="",F284=""),"",MAX(0,F284-E284))</f>
        <v/>
      </c>
      <c r="M284" s="61">
        <f>IF(OR(E284="",F284=""),"",N(H284)*L284+N(I284)+N(J284))</f>
        <v/>
      </c>
      <c r="N284" s="61">
        <f>IF(OR(E284="",F284=""),"",IF(K284&lt;&gt;"",K284,(N(H284)*L284+N(I284))*IFERROR(VLOOKUP(D284,Settings!$F$11:$G$16,2,FALSE),0)))</f>
        <v/>
      </c>
      <c r="O284" s="62">
        <f>IF(OR(E284="",F284=""),"",M284-N284)</f>
        <v/>
      </c>
      <c r="P284" s="61">
        <f>IF(N(L284)=0,0,O284/L284)</f>
        <v/>
      </c>
      <c r="Q284" s="44">
        <f>IF(OR(E284="",F284=""),0,MAX(0,MIN(F284,DATE(Settings!$C$6,2,1))-MAX(E284,Q$5)))</f>
        <v/>
      </c>
      <c r="R284" s="44">
        <f>IF(OR(E284="",F284=""),0,MAX(0,MIN(F284,DATE(Settings!$C$6,3,1))-MAX(E284,R$5)))</f>
        <v/>
      </c>
      <c r="S284" s="44">
        <f>IF(OR(E284="",F284=""),0,MAX(0,MIN(F284,DATE(Settings!$C$6,4,1))-MAX(E284,S$5)))</f>
        <v/>
      </c>
      <c r="T284" s="44">
        <f>IF(OR(E284="",F284=""),0,MAX(0,MIN(F284,DATE(Settings!$C$6,5,1))-MAX(E284,T$5)))</f>
        <v/>
      </c>
      <c r="U284" s="44">
        <f>IF(OR(E284="",F284=""),0,MAX(0,MIN(F284,DATE(Settings!$C$6,6,1))-MAX(E284,U$5)))</f>
        <v/>
      </c>
      <c r="V284" s="44">
        <f>IF(OR(E284="",F284=""),0,MAX(0,MIN(F284,DATE(Settings!$C$6,7,1))-MAX(E284,V$5)))</f>
        <v/>
      </c>
      <c r="W284" s="44">
        <f>IF(OR(E284="",F284=""),0,MAX(0,MIN(F284,DATE(Settings!$C$6,8,1))-MAX(E284,W$5)))</f>
        <v/>
      </c>
      <c r="X284" s="44">
        <f>IF(OR(E284="",F284=""),0,MAX(0,MIN(F284,DATE(Settings!$C$6,9,1))-MAX(E284,X$5)))</f>
        <v/>
      </c>
      <c r="Y284" s="44">
        <f>IF(OR(E284="",F284=""),0,MAX(0,MIN(F284,DATE(Settings!$C$6,10,1))-MAX(E284,Y$5)))</f>
        <v/>
      </c>
      <c r="Z284" s="44">
        <f>IF(OR(E284="",F284=""),0,MAX(0,MIN(F284,DATE(Settings!$C$6,11,1))-MAX(E284,Z$5)))</f>
        <v/>
      </c>
      <c r="AA284" s="44">
        <f>IF(OR(E284="",F284=""),0,MAX(0,MIN(F284,DATE(Settings!$C$6,12,1))-MAX(E284,AA$5)))</f>
        <v/>
      </c>
      <c r="AB284" s="44">
        <f>IF(OR(E284="",F284=""),0,MAX(0,MIN(F284,DATE(Settings!$C$6,13,1))-MAX(E284,AB$5)))</f>
        <v/>
      </c>
      <c r="AC284" s="63">
        <f>IF(N(L284)=0,0,M284/L284)</f>
        <v/>
      </c>
    </row>
    <row r="285" hidden="1">
      <c r="B285" s="14" t="n"/>
      <c r="C285" s="14" t="n"/>
      <c r="D285" s="14" t="n"/>
      <c r="E285" s="18" t="n"/>
      <c r="F285" s="18" t="n"/>
      <c r="G285" s="14" t="n"/>
      <c r="H285" s="60" t="n"/>
      <c r="I285" s="60" t="n"/>
      <c r="J285" s="60" t="n"/>
      <c r="K285" s="60" t="n"/>
      <c r="L285" s="33">
        <f>IF(OR(E285="",F285=""),"",MAX(0,F285-E285))</f>
        <v/>
      </c>
      <c r="M285" s="61">
        <f>IF(OR(E285="",F285=""),"",N(H285)*L285+N(I285)+N(J285))</f>
        <v/>
      </c>
      <c r="N285" s="61">
        <f>IF(OR(E285="",F285=""),"",IF(K285&lt;&gt;"",K285,(N(H285)*L285+N(I285))*IFERROR(VLOOKUP(D285,Settings!$F$11:$G$16,2,FALSE),0)))</f>
        <v/>
      </c>
      <c r="O285" s="62">
        <f>IF(OR(E285="",F285=""),"",M285-N285)</f>
        <v/>
      </c>
      <c r="P285" s="61">
        <f>IF(N(L285)=0,0,O285/L285)</f>
        <v/>
      </c>
      <c r="Q285" s="44">
        <f>IF(OR(E285="",F285=""),0,MAX(0,MIN(F285,DATE(Settings!$C$6,2,1))-MAX(E285,Q$5)))</f>
        <v/>
      </c>
      <c r="R285" s="44">
        <f>IF(OR(E285="",F285=""),0,MAX(0,MIN(F285,DATE(Settings!$C$6,3,1))-MAX(E285,R$5)))</f>
        <v/>
      </c>
      <c r="S285" s="44">
        <f>IF(OR(E285="",F285=""),0,MAX(0,MIN(F285,DATE(Settings!$C$6,4,1))-MAX(E285,S$5)))</f>
        <v/>
      </c>
      <c r="T285" s="44">
        <f>IF(OR(E285="",F285=""),0,MAX(0,MIN(F285,DATE(Settings!$C$6,5,1))-MAX(E285,T$5)))</f>
        <v/>
      </c>
      <c r="U285" s="44">
        <f>IF(OR(E285="",F285=""),0,MAX(0,MIN(F285,DATE(Settings!$C$6,6,1))-MAX(E285,U$5)))</f>
        <v/>
      </c>
      <c r="V285" s="44">
        <f>IF(OR(E285="",F285=""),0,MAX(0,MIN(F285,DATE(Settings!$C$6,7,1))-MAX(E285,V$5)))</f>
        <v/>
      </c>
      <c r="W285" s="44">
        <f>IF(OR(E285="",F285=""),0,MAX(0,MIN(F285,DATE(Settings!$C$6,8,1))-MAX(E285,W$5)))</f>
        <v/>
      </c>
      <c r="X285" s="44">
        <f>IF(OR(E285="",F285=""),0,MAX(0,MIN(F285,DATE(Settings!$C$6,9,1))-MAX(E285,X$5)))</f>
        <v/>
      </c>
      <c r="Y285" s="44">
        <f>IF(OR(E285="",F285=""),0,MAX(0,MIN(F285,DATE(Settings!$C$6,10,1))-MAX(E285,Y$5)))</f>
        <v/>
      </c>
      <c r="Z285" s="44">
        <f>IF(OR(E285="",F285=""),0,MAX(0,MIN(F285,DATE(Settings!$C$6,11,1))-MAX(E285,Z$5)))</f>
        <v/>
      </c>
      <c r="AA285" s="44">
        <f>IF(OR(E285="",F285=""),0,MAX(0,MIN(F285,DATE(Settings!$C$6,12,1))-MAX(E285,AA$5)))</f>
        <v/>
      </c>
      <c r="AB285" s="44">
        <f>IF(OR(E285="",F285=""),0,MAX(0,MIN(F285,DATE(Settings!$C$6,13,1))-MAX(E285,AB$5)))</f>
        <v/>
      </c>
      <c r="AC285" s="63">
        <f>IF(N(L285)=0,0,M285/L285)</f>
        <v/>
      </c>
    </row>
    <row r="286" hidden="1">
      <c r="B286" s="14" t="n"/>
      <c r="C286" s="14" t="n"/>
      <c r="D286" s="14" t="n"/>
      <c r="E286" s="18" t="n"/>
      <c r="F286" s="18" t="n"/>
      <c r="G286" s="14" t="n"/>
      <c r="H286" s="60" t="n"/>
      <c r="I286" s="60" t="n"/>
      <c r="J286" s="60" t="n"/>
      <c r="K286" s="60" t="n"/>
      <c r="L286" s="33">
        <f>IF(OR(E286="",F286=""),"",MAX(0,F286-E286))</f>
        <v/>
      </c>
      <c r="M286" s="61">
        <f>IF(OR(E286="",F286=""),"",N(H286)*L286+N(I286)+N(J286))</f>
        <v/>
      </c>
      <c r="N286" s="61">
        <f>IF(OR(E286="",F286=""),"",IF(K286&lt;&gt;"",K286,(N(H286)*L286+N(I286))*IFERROR(VLOOKUP(D286,Settings!$F$11:$G$16,2,FALSE),0)))</f>
        <v/>
      </c>
      <c r="O286" s="62">
        <f>IF(OR(E286="",F286=""),"",M286-N286)</f>
        <v/>
      </c>
      <c r="P286" s="61">
        <f>IF(N(L286)=0,0,O286/L286)</f>
        <v/>
      </c>
      <c r="Q286" s="44">
        <f>IF(OR(E286="",F286=""),0,MAX(0,MIN(F286,DATE(Settings!$C$6,2,1))-MAX(E286,Q$5)))</f>
        <v/>
      </c>
      <c r="R286" s="44">
        <f>IF(OR(E286="",F286=""),0,MAX(0,MIN(F286,DATE(Settings!$C$6,3,1))-MAX(E286,R$5)))</f>
        <v/>
      </c>
      <c r="S286" s="44">
        <f>IF(OR(E286="",F286=""),0,MAX(0,MIN(F286,DATE(Settings!$C$6,4,1))-MAX(E286,S$5)))</f>
        <v/>
      </c>
      <c r="T286" s="44">
        <f>IF(OR(E286="",F286=""),0,MAX(0,MIN(F286,DATE(Settings!$C$6,5,1))-MAX(E286,T$5)))</f>
        <v/>
      </c>
      <c r="U286" s="44">
        <f>IF(OR(E286="",F286=""),0,MAX(0,MIN(F286,DATE(Settings!$C$6,6,1))-MAX(E286,U$5)))</f>
        <v/>
      </c>
      <c r="V286" s="44">
        <f>IF(OR(E286="",F286=""),0,MAX(0,MIN(F286,DATE(Settings!$C$6,7,1))-MAX(E286,V$5)))</f>
        <v/>
      </c>
      <c r="W286" s="44">
        <f>IF(OR(E286="",F286=""),0,MAX(0,MIN(F286,DATE(Settings!$C$6,8,1))-MAX(E286,W$5)))</f>
        <v/>
      </c>
      <c r="X286" s="44">
        <f>IF(OR(E286="",F286=""),0,MAX(0,MIN(F286,DATE(Settings!$C$6,9,1))-MAX(E286,X$5)))</f>
        <v/>
      </c>
      <c r="Y286" s="44">
        <f>IF(OR(E286="",F286=""),0,MAX(0,MIN(F286,DATE(Settings!$C$6,10,1))-MAX(E286,Y$5)))</f>
        <v/>
      </c>
      <c r="Z286" s="44">
        <f>IF(OR(E286="",F286=""),0,MAX(0,MIN(F286,DATE(Settings!$C$6,11,1))-MAX(E286,Z$5)))</f>
        <v/>
      </c>
      <c r="AA286" s="44">
        <f>IF(OR(E286="",F286=""),0,MAX(0,MIN(F286,DATE(Settings!$C$6,12,1))-MAX(E286,AA$5)))</f>
        <v/>
      </c>
      <c r="AB286" s="44">
        <f>IF(OR(E286="",F286=""),0,MAX(0,MIN(F286,DATE(Settings!$C$6,13,1))-MAX(E286,AB$5)))</f>
        <v/>
      </c>
      <c r="AC286" s="63">
        <f>IF(N(L286)=0,0,M286/L286)</f>
        <v/>
      </c>
    </row>
    <row r="287" hidden="1">
      <c r="B287" s="14" t="n"/>
      <c r="C287" s="14" t="n"/>
      <c r="D287" s="14" t="n"/>
      <c r="E287" s="18" t="n"/>
      <c r="F287" s="18" t="n"/>
      <c r="G287" s="14" t="n"/>
      <c r="H287" s="60" t="n"/>
      <c r="I287" s="60" t="n"/>
      <c r="J287" s="60" t="n"/>
      <c r="K287" s="60" t="n"/>
      <c r="L287" s="33">
        <f>IF(OR(E287="",F287=""),"",MAX(0,F287-E287))</f>
        <v/>
      </c>
      <c r="M287" s="61">
        <f>IF(OR(E287="",F287=""),"",N(H287)*L287+N(I287)+N(J287))</f>
        <v/>
      </c>
      <c r="N287" s="61">
        <f>IF(OR(E287="",F287=""),"",IF(K287&lt;&gt;"",K287,(N(H287)*L287+N(I287))*IFERROR(VLOOKUP(D287,Settings!$F$11:$G$16,2,FALSE),0)))</f>
        <v/>
      </c>
      <c r="O287" s="62">
        <f>IF(OR(E287="",F287=""),"",M287-N287)</f>
        <v/>
      </c>
      <c r="P287" s="61">
        <f>IF(N(L287)=0,0,O287/L287)</f>
        <v/>
      </c>
      <c r="Q287" s="44">
        <f>IF(OR(E287="",F287=""),0,MAX(0,MIN(F287,DATE(Settings!$C$6,2,1))-MAX(E287,Q$5)))</f>
        <v/>
      </c>
      <c r="R287" s="44">
        <f>IF(OR(E287="",F287=""),0,MAX(0,MIN(F287,DATE(Settings!$C$6,3,1))-MAX(E287,R$5)))</f>
        <v/>
      </c>
      <c r="S287" s="44">
        <f>IF(OR(E287="",F287=""),0,MAX(0,MIN(F287,DATE(Settings!$C$6,4,1))-MAX(E287,S$5)))</f>
        <v/>
      </c>
      <c r="T287" s="44">
        <f>IF(OR(E287="",F287=""),0,MAX(0,MIN(F287,DATE(Settings!$C$6,5,1))-MAX(E287,T$5)))</f>
        <v/>
      </c>
      <c r="U287" s="44">
        <f>IF(OR(E287="",F287=""),0,MAX(0,MIN(F287,DATE(Settings!$C$6,6,1))-MAX(E287,U$5)))</f>
        <v/>
      </c>
      <c r="V287" s="44">
        <f>IF(OR(E287="",F287=""),0,MAX(0,MIN(F287,DATE(Settings!$C$6,7,1))-MAX(E287,V$5)))</f>
        <v/>
      </c>
      <c r="W287" s="44">
        <f>IF(OR(E287="",F287=""),0,MAX(0,MIN(F287,DATE(Settings!$C$6,8,1))-MAX(E287,W$5)))</f>
        <v/>
      </c>
      <c r="X287" s="44">
        <f>IF(OR(E287="",F287=""),0,MAX(0,MIN(F287,DATE(Settings!$C$6,9,1))-MAX(E287,X$5)))</f>
        <v/>
      </c>
      <c r="Y287" s="44">
        <f>IF(OR(E287="",F287=""),0,MAX(0,MIN(F287,DATE(Settings!$C$6,10,1))-MAX(E287,Y$5)))</f>
        <v/>
      </c>
      <c r="Z287" s="44">
        <f>IF(OR(E287="",F287=""),0,MAX(0,MIN(F287,DATE(Settings!$C$6,11,1))-MAX(E287,Z$5)))</f>
        <v/>
      </c>
      <c r="AA287" s="44">
        <f>IF(OR(E287="",F287=""),0,MAX(0,MIN(F287,DATE(Settings!$C$6,12,1))-MAX(E287,AA$5)))</f>
        <v/>
      </c>
      <c r="AB287" s="44">
        <f>IF(OR(E287="",F287=""),0,MAX(0,MIN(F287,DATE(Settings!$C$6,13,1))-MAX(E287,AB$5)))</f>
        <v/>
      </c>
      <c r="AC287" s="63">
        <f>IF(N(L287)=0,0,M287/L287)</f>
        <v/>
      </c>
    </row>
    <row r="288" hidden="1">
      <c r="B288" s="14" t="n"/>
      <c r="C288" s="14" t="n"/>
      <c r="D288" s="14" t="n"/>
      <c r="E288" s="18" t="n"/>
      <c r="F288" s="18" t="n"/>
      <c r="G288" s="14" t="n"/>
      <c r="H288" s="60" t="n"/>
      <c r="I288" s="60" t="n"/>
      <c r="J288" s="60" t="n"/>
      <c r="K288" s="60" t="n"/>
      <c r="L288" s="33">
        <f>IF(OR(E288="",F288=""),"",MAX(0,F288-E288))</f>
        <v/>
      </c>
      <c r="M288" s="61">
        <f>IF(OR(E288="",F288=""),"",N(H288)*L288+N(I288)+N(J288))</f>
        <v/>
      </c>
      <c r="N288" s="61">
        <f>IF(OR(E288="",F288=""),"",IF(K288&lt;&gt;"",K288,(N(H288)*L288+N(I288))*IFERROR(VLOOKUP(D288,Settings!$F$11:$G$16,2,FALSE),0)))</f>
        <v/>
      </c>
      <c r="O288" s="62">
        <f>IF(OR(E288="",F288=""),"",M288-N288)</f>
        <v/>
      </c>
      <c r="P288" s="61">
        <f>IF(N(L288)=0,0,O288/L288)</f>
        <v/>
      </c>
      <c r="Q288" s="44">
        <f>IF(OR(E288="",F288=""),0,MAX(0,MIN(F288,DATE(Settings!$C$6,2,1))-MAX(E288,Q$5)))</f>
        <v/>
      </c>
      <c r="R288" s="44">
        <f>IF(OR(E288="",F288=""),0,MAX(0,MIN(F288,DATE(Settings!$C$6,3,1))-MAX(E288,R$5)))</f>
        <v/>
      </c>
      <c r="S288" s="44">
        <f>IF(OR(E288="",F288=""),0,MAX(0,MIN(F288,DATE(Settings!$C$6,4,1))-MAX(E288,S$5)))</f>
        <v/>
      </c>
      <c r="T288" s="44">
        <f>IF(OR(E288="",F288=""),0,MAX(0,MIN(F288,DATE(Settings!$C$6,5,1))-MAX(E288,T$5)))</f>
        <v/>
      </c>
      <c r="U288" s="44">
        <f>IF(OR(E288="",F288=""),0,MAX(0,MIN(F288,DATE(Settings!$C$6,6,1))-MAX(E288,U$5)))</f>
        <v/>
      </c>
      <c r="V288" s="44">
        <f>IF(OR(E288="",F288=""),0,MAX(0,MIN(F288,DATE(Settings!$C$6,7,1))-MAX(E288,V$5)))</f>
        <v/>
      </c>
      <c r="W288" s="44">
        <f>IF(OR(E288="",F288=""),0,MAX(0,MIN(F288,DATE(Settings!$C$6,8,1))-MAX(E288,W$5)))</f>
        <v/>
      </c>
      <c r="X288" s="44">
        <f>IF(OR(E288="",F288=""),0,MAX(0,MIN(F288,DATE(Settings!$C$6,9,1))-MAX(E288,X$5)))</f>
        <v/>
      </c>
      <c r="Y288" s="44">
        <f>IF(OR(E288="",F288=""),0,MAX(0,MIN(F288,DATE(Settings!$C$6,10,1))-MAX(E288,Y$5)))</f>
        <v/>
      </c>
      <c r="Z288" s="44">
        <f>IF(OR(E288="",F288=""),0,MAX(0,MIN(F288,DATE(Settings!$C$6,11,1))-MAX(E288,Z$5)))</f>
        <v/>
      </c>
      <c r="AA288" s="44">
        <f>IF(OR(E288="",F288=""),0,MAX(0,MIN(F288,DATE(Settings!$C$6,12,1))-MAX(E288,AA$5)))</f>
        <v/>
      </c>
      <c r="AB288" s="44">
        <f>IF(OR(E288="",F288=""),0,MAX(0,MIN(F288,DATE(Settings!$C$6,13,1))-MAX(E288,AB$5)))</f>
        <v/>
      </c>
      <c r="AC288" s="63">
        <f>IF(N(L288)=0,0,M288/L288)</f>
        <v/>
      </c>
    </row>
    <row r="289" hidden="1">
      <c r="B289" s="14" t="n"/>
      <c r="C289" s="14" t="n"/>
      <c r="D289" s="14" t="n"/>
      <c r="E289" s="18" t="n"/>
      <c r="F289" s="18" t="n"/>
      <c r="G289" s="14" t="n"/>
      <c r="H289" s="60" t="n"/>
      <c r="I289" s="60" t="n"/>
      <c r="J289" s="60" t="n"/>
      <c r="K289" s="60" t="n"/>
      <c r="L289" s="33">
        <f>IF(OR(E289="",F289=""),"",MAX(0,F289-E289))</f>
        <v/>
      </c>
      <c r="M289" s="61">
        <f>IF(OR(E289="",F289=""),"",N(H289)*L289+N(I289)+N(J289))</f>
        <v/>
      </c>
      <c r="N289" s="61">
        <f>IF(OR(E289="",F289=""),"",IF(K289&lt;&gt;"",K289,(N(H289)*L289+N(I289))*IFERROR(VLOOKUP(D289,Settings!$F$11:$G$16,2,FALSE),0)))</f>
        <v/>
      </c>
      <c r="O289" s="62">
        <f>IF(OR(E289="",F289=""),"",M289-N289)</f>
        <v/>
      </c>
      <c r="P289" s="61">
        <f>IF(N(L289)=0,0,O289/L289)</f>
        <v/>
      </c>
      <c r="Q289" s="44">
        <f>IF(OR(E289="",F289=""),0,MAX(0,MIN(F289,DATE(Settings!$C$6,2,1))-MAX(E289,Q$5)))</f>
        <v/>
      </c>
      <c r="R289" s="44">
        <f>IF(OR(E289="",F289=""),0,MAX(0,MIN(F289,DATE(Settings!$C$6,3,1))-MAX(E289,R$5)))</f>
        <v/>
      </c>
      <c r="S289" s="44">
        <f>IF(OR(E289="",F289=""),0,MAX(0,MIN(F289,DATE(Settings!$C$6,4,1))-MAX(E289,S$5)))</f>
        <v/>
      </c>
      <c r="T289" s="44">
        <f>IF(OR(E289="",F289=""),0,MAX(0,MIN(F289,DATE(Settings!$C$6,5,1))-MAX(E289,T$5)))</f>
        <v/>
      </c>
      <c r="U289" s="44">
        <f>IF(OR(E289="",F289=""),0,MAX(0,MIN(F289,DATE(Settings!$C$6,6,1))-MAX(E289,U$5)))</f>
        <v/>
      </c>
      <c r="V289" s="44">
        <f>IF(OR(E289="",F289=""),0,MAX(0,MIN(F289,DATE(Settings!$C$6,7,1))-MAX(E289,V$5)))</f>
        <v/>
      </c>
      <c r="W289" s="44">
        <f>IF(OR(E289="",F289=""),0,MAX(0,MIN(F289,DATE(Settings!$C$6,8,1))-MAX(E289,W$5)))</f>
        <v/>
      </c>
      <c r="X289" s="44">
        <f>IF(OR(E289="",F289=""),0,MAX(0,MIN(F289,DATE(Settings!$C$6,9,1))-MAX(E289,X$5)))</f>
        <v/>
      </c>
      <c r="Y289" s="44">
        <f>IF(OR(E289="",F289=""),0,MAX(0,MIN(F289,DATE(Settings!$C$6,10,1))-MAX(E289,Y$5)))</f>
        <v/>
      </c>
      <c r="Z289" s="44">
        <f>IF(OR(E289="",F289=""),0,MAX(0,MIN(F289,DATE(Settings!$C$6,11,1))-MAX(E289,Z$5)))</f>
        <v/>
      </c>
      <c r="AA289" s="44">
        <f>IF(OR(E289="",F289=""),0,MAX(0,MIN(F289,DATE(Settings!$C$6,12,1))-MAX(E289,AA$5)))</f>
        <v/>
      </c>
      <c r="AB289" s="44">
        <f>IF(OR(E289="",F289=""),0,MAX(0,MIN(F289,DATE(Settings!$C$6,13,1))-MAX(E289,AB$5)))</f>
        <v/>
      </c>
      <c r="AC289" s="63">
        <f>IF(N(L289)=0,0,M289/L289)</f>
        <v/>
      </c>
    </row>
    <row r="290" hidden="1">
      <c r="B290" s="14" t="n"/>
      <c r="C290" s="14" t="n"/>
      <c r="D290" s="14" t="n"/>
      <c r="E290" s="18" t="n"/>
      <c r="F290" s="18" t="n"/>
      <c r="G290" s="14" t="n"/>
      <c r="H290" s="60" t="n"/>
      <c r="I290" s="60" t="n"/>
      <c r="J290" s="60" t="n"/>
      <c r="K290" s="60" t="n"/>
      <c r="L290" s="33">
        <f>IF(OR(E290="",F290=""),"",MAX(0,F290-E290))</f>
        <v/>
      </c>
      <c r="M290" s="61">
        <f>IF(OR(E290="",F290=""),"",N(H290)*L290+N(I290)+N(J290))</f>
        <v/>
      </c>
      <c r="N290" s="61">
        <f>IF(OR(E290="",F290=""),"",IF(K290&lt;&gt;"",K290,(N(H290)*L290+N(I290))*IFERROR(VLOOKUP(D290,Settings!$F$11:$G$16,2,FALSE),0)))</f>
        <v/>
      </c>
      <c r="O290" s="62">
        <f>IF(OR(E290="",F290=""),"",M290-N290)</f>
        <v/>
      </c>
      <c r="P290" s="61">
        <f>IF(N(L290)=0,0,O290/L290)</f>
        <v/>
      </c>
      <c r="Q290" s="44">
        <f>IF(OR(E290="",F290=""),0,MAX(0,MIN(F290,DATE(Settings!$C$6,2,1))-MAX(E290,Q$5)))</f>
        <v/>
      </c>
      <c r="R290" s="44">
        <f>IF(OR(E290="",F290=""),0,MAX(0,MIN(F290,DATE(Settings!$C$6,3,1))-MAX(E290,R$5)))</f>
        <v/>
      </c>
      <c r="S290" s="44">
        <f>IF(OR(E290="",F290=""),0,MAX(0,MIN(F290,DATE(Settings!$C$6,4,1))-MAX(E290,S$5)))</f>
        <v/>
      </c>
      <c r="T290" s="44">
        <f>IF(OR(E290="",F290=""),0,MAX(0,MIN(F290,DATE(Settings!$C$6,5,1))-MAX(E290,T$5)))</f>
        <v/>
      </c>
      <c r="U290" s="44">
        <f>IF(OR(E290="",F290=""),0,MAX(0,MIN(F290,DATE(Settings!$C$6,6,1))-MAX(E290,U$5)))</f>
        <v/>
      </c>
      <c r="V290" s="44">
        <f>IF(OR(E290="",F290=""),0,MAX(0,MIN(F290,DATE(Settings!$C$6,7,1))-MAX(E290,V$5)))</f>
        <v/>
      </c>
      <c r="W290" s="44">
        <f>IF(OR(E290="",F290=""),0,MAX(0,MIN(F290,DATE(Settings!$C$6,8,1))-MAX(E290,W$5)))</f>
        <v/>
      </c>
      <c r="X290" s="44">
        <f>IF(OR(E290="",F290=""),0,MAX(0,MIN(F290,DATE(Settings!$C$6,9,1))-MAX(E290,X$5)))</f>
        <v/>
      </c>
      <c r="Y290" s="44">
        <f>IF(OR(E290="",F290=""),0,MAX(0,MIN(F290,DATE(Settings!$C$6,10,1))-MAX(E290,Y$5)))</f>
        <v/>
      </c>
      <c r="Z290" s="44">
        <f>IF(OR(E290="",F290=""),0,MAX(0,MIN(F290,DATE(Settings!$C$6,11,1))-MAX(E290,Z$5)))</f>
        <v/>
      </c>
      <c r="AA290" s="44">
        <f>IF(OR(E290="",F290=""),0,MAX(0,MIN(F290,DATE(Settings!$C$6,12,1))-MAX(E290,AA$5)))</f>
        <v/>
      </c>
      <c r="AB290" s="44">
        <f>IF(OR(E290="",F290=""),0,MAX(0,MIN(F290,DATE(Settings!$C$6,13,1))-MAX(E290,AB$5)))</f>
        <v/>
      </c>
      <c r="AC290" s="63">
        <f>IF(N(L290)=0,0,M290/L290)</f>
        <v/>
      </c>
    </row>
    <row r="291" hidden="1">
      <c r="B291" s="14" t="n"/>
      <c r="C291" s="14" t="n"/>
      <c r="D291" s="14" t="n"/>
      <c r="E291" s="18" t="n"/>
      <c r="F291" s="18" t="n"/>
      <c r="G291" s="14" t="n"/>
      <c r="H291" s="60" t="n"/>
      <c r="I291" s="60" t="n"/>
      <c r="J291" s="60" t="n"/>
      <c r="K291" s="60" t="n"/>
      <c r="L291" s="33">
        <f>IF(OR(E291="",F291=""),"",MAX(0,F291-E291))</f>
        <v/>
      </c>
      <c r="M291" s="61">
        <f>IF(OR(E291="",F291=""),"",N(H291)*L291+N(I291)+N(J291))</f>
        <v/>
      </c>
      <c r="N291" s="61">
        <f>IF(OR(E291="",F291=""),"",IF(K291&lt;&gt;"",K291,(N(H291)*L291+N(I291))*IFERROR(VLOOKUP(D291,Settings!$F$11:$G$16,2,FALSE),0)))</f>
        <v/>
      </c>
      <c r="O291" s="62">
        <f>IF(OR(E291="",F291=""),"",M291-N291)</f>
        <v/>
      </c>
      <c r="P291" s="61">
        <f>IF(N(L291)=0,0,O291/L291)</f>
        <v/>
      </c>
      <c r="Q291" s="44">
        <f>IF(OR(E291="",F291=""),0,MAX(0,MIN(F291,DATE(Settings!$C$6,2,1))-MAX(E291,Q$5)))</f>
        <v/>
      </c>
      <c r="R291" s="44">
        <f>IF(OR(E291="",F291=""),0,MAX(0,MIN(F291,DATE(Settings!$C$6,3,1))-MAX(E291,R$5)))</f>
        <v/>
      </c>
      <c r="S291" s="44">
        <f>IF(OR(E291="",F291=""),0,MAX(0,MIN(F291,DATE(Settings!$C$6,4,1))-MAX(E291,S$5)))</f>
        <v/>
      </c>
      <c r="T291" s="44">
        <f>IF(OR(E291="",F291=""),0,MAX(0,MIN(F291,DATE(Settings!$C$6,5,1))-MAX(E291,T$5)))</f>
        <v/>
      </c>
      <c r="U291" s="44">
        <f>IF(OR(E291="",F291=""),0,MAX(0,MIN(F291,DATE(Settings!$C$6,6,1))-MAX(E291,U$5)))</f>
        <v/>
      </c>
      <c r="V291" s="44">
        <f>IF(OR(E291="",F291=""),0,MAX(0,MIN(F291,DATE(Settings!$C$6,7,1))-MAX(E291,V$5)))</f>
        <v/>
      </c>
      <c r="W291" s="44">
        <f>IF(OR(E291="",F291=""),0,MAX(0,MIN(F291,DATE(Settings!$C$6,8,1))-MAX(E291,W$5)))</f>
        <v/>
      </c>
      <c r="X291" s="44">
        <f>IF(OR(E291="",F291=""),0,MAX(0,MIN(F291,DATE(Settings!$C$6,9,1))-MAX(E291,X$5)))</f>
        <v/>
      </c>
      <c r="Y291" s="44">
        <f>IF(OR(E291="",F291=""),0,MAX(0,MIN(F291,DATE(Settings!$C$6,10,1))-MAX(E291,Y$5)))</f>
        <v/>
      </c>
      <c r="Z291" s="44">
        <f>IF(OR(E291="",F291=""),0,MAX(0,MIN(F291,DATE(Settings!$C$6,11,1))-MAX(E291,Z$5)))</f>
        <v/>
      </c>
      <c r="AA291" s="44">
        <f>IF(OR(E291="",F291=""),0,MAX(0,MIN(F291,DATE(Settings!$C$6,12,1))-MAX(E291,AA$5)))</f>
        <v/>
      </c>
      <c r="AB291" s="44">
        <f>IF(OR(E291="",F291=""),0,MAX(0,MIN(F291,DATE(Settings!$C$6,13,1))-MAX(E291,AB$5)))</f>
        <v/>
      </c>
      <c r="AC291" s="63">
        <f>IF(N(L291)=0,0,M291/L291)</f>
        <v/>
      </c>
    </row>
    <row r="292" hidden="1">
      <c r="B292" s="14" t="n"/>
      <c r="C292" s="14" t="n"/>
      <c r="D292" s="14" t="n"/>
      <c r="E292" s="18" t="n"/>
      <c r="F292" s="18" t="n"/>
      <c r="G292" s="14" t="n"/>
      <c r="H292" s="60" t="n"/>
      <c r="I292" s="60" t="n"/>
      <c r="J292" s="60" t="n"/>
      <c r="K292" s="60" t="n"/>
      <c r="L292" s="33">
        <f>IF(OR(E292="",F292=""),"",MAX(0,F292-E292))</f>
        <v/>
      </c>
      <c r="M292" s="61">
        <f>IF(OR(E292="",F292=""),"",N(H292)*L292+N(I292)+N(J292))</f>
        <v/>
      </c>
      <c r="N292" s="61">
        <f>IF(OR(E292="",F292=""),"",IF(K292&lt;&gt;"",K292,(N(H292)*L292+N(I292))*IFERROR(VLOOKUP(D292,Settings!$F$11:$G$16,2,FALSE),0)))</f>
        <v/>
      </c>
      <c r="O292" s="62">
        <f>IF(OR(E292="",F292=""),"",M292-N292)</f>
        <v/>
      </c>
      <c r="P292" s="61">
        <f>IF(N(L292)=0,0,O292/L292)</f>
        <v/>
      </c>
      <c r="Q292" s="44">
        <f>IF(OR(E292="",F292=""),0,MAX(0,MIN(F292,DATE(Settings!$C$6,2,1))-MAX(E292,Q$5)))</f>
        <v/>
      </c>
      <c r="R292" s="44">
        <f>IF(OR(E292="",F292=""),0,MAX(0,MIN(F292,DATE(Settings!$C$6,3,1))-MAX(E292,R$5)))</f>
        <v/>
      </c>
      <c r="S292" s="44">
        <f>IF(OR(E292="",F292=""),0,MAX(0,MIN(F292,DATE(Settings!$C$6,4,1))-MAX(E292,S$5)))</f>
        <v/>
      </c>
      <c r="T292" s="44">
        <f>IF(OR(E292="",F292=""),0,MAX(0,MIN(F292,DATE(Settings!$C$6,5,1))-MAX(E292,T$5)))</f>
        <v/>
      </c>
      <c r="U292" s="44">
        <f>IF(OR(E292="",F292=""),0,MAX(0,MIN(F292,DATE(Settings!$C$6,6,1))-MAX(E292,U$5)))</f>
        <v/>
      </c>
      <c r="V292" s="44">
        <f>IF(OR(E292="",F292=""),0,MAX(0,MIN(F292,DATE(Settings!$C$6,7,1))-MAX(E292,V$5)))</f>
        <v/>
      </c>
      <c r="W292" s="44">
        <f>IF(OR(E292="",F292=""),0,MAX(0,MIN(F292,DATE(Settings!$C$6,8,1))-MAX(E292,W$5)))</f>
        <v/>
      </c>
      <c r="X292" s="44">
        <f>IF(OR(E292="",F292=""),0,MAX(0,MIN(F292,DATE(Settings!$C$6,9,1))-MAX(E292,X$5)))</f>
        <v/>
      </c>
      <c r="Y292" s="44">
        <f>IF(OR(E292="",F292=""),0,MAX(0,MIN(F292,DATE(Settings!$C$6,10,1))-MAX(E292,Y$5)))</f>
        <v/>
      </c>
      <c r="Z292" s="44">
        <f>IF(OR(E292="",F292=""),0,MAX(0,MIN(F292,DATE(Settings!$C$6,11,1))-MAX(E292,Z$5)))</f>
        <v/>
      </c>
      <c r="AA292" s="44">
        <f>IF(OR(E292="",F292=""),0,MAX(0,MIN(F292,DATE(Settings!$C$6,12,1))-MAX(E292,AA$5)))</f>
        <v/>
      </c>
      <c r="AB292" s="44">
        <f>IF(OR(E292="",F292=""),0,MAX(0,MIN(F292,DATE(Settings!$C$6,13,1))-MAX(E292,AB$5)))</f>
        <v/>
      </c>
      <c r="AC292" s="63">
        <f>IF(N(L292)=0,0,M292/L292)</f>
        <v/>
      </c>
    </row>
    <row r="293" hidden="1">
      <c r="B293" s="14" t="n"/>
      <c r="C293" s="14" t="n"/>
      <c r="D293" s="14" t="n"/>
      <c r="E293" s="18" t="n"/>
      <c r="F293" s="18" t="n"/>
      <c r="G293" s="14" t="n"/>
      <c r="H293" s="60" t="n"/>
      <c r="I293" s="60" t="n"/>
      <c r="J293" s="60" t="n"/>
      <c r="K293" s="60" t="n"/>
      <c r="L293" s="33">
        <f>IF(OR(E293="",F293=""),"",MAX(0,F293-E293))</f>
        <v/>
      </c>
      <c r="M293" s="61">
        <f>IF(OR(E293="",F293=""),"",N(H293)*L293+N(I293)+N(J293))</f>
        <v/>
      </c>
      <c r="N293" s="61">
        <f>IF(OR(E293="",F293=""),"",IF(K293&lt;&gt;"",K293,(N(H293)*L293+N(I293))*IFERROR(VLOOKUP(D293,Settings!$F$11:$G$16,2,FALSE),0)))</f>
        <v/>
      </c>
      <c r="O293" s="62">
        <f>IF(OR(E293="",F293=""),"",M293-N293)</f>
        <v/>
      </c>
      <c r="P293" s="61">
        <f>IF(N(L293)=0,0,O293/L293)</f>
        <v/>
      </c>
      <c r="Q293" s="44">
        <f>IF(OR(E293="",F293=""),0,MAX(0,MIN(F293,DATE(Settings!$C$6,2,1))-MAX(E293,Q$5)))</f>
        <v/>
      </c>
      <c r="R293" s="44">
        <f>IF(OR(E293="",F293=""),0,MAX(0,MIN(F293,DATE(Settings!$C$6,3,1))-MAX(E293,R$5)))</f>
        <v/>
      </c>
      <c r="S293" s="44">
        <f>IF(OR(E293="",F293=""),0,MAX(0,MIN(F293,DATE(Settings!$C$6,4,1))-MAX(E293,S$5)))</f>
        <v/>
      </c>
      <c r="T293" s="44">
        <f>IF(OR(E293="",F293=""),0,MAX(0,MIN(F293,DATE(Settings!$C$6,5,1))-MAX(E293,T$5)))</f>
        <v/>
      </c>
      <c r="U293" s="44">
        <f>IF(OR(E293="",F293=""),0,MAX(0,MIN(F293,DATE(Settings!$C$6,6,1))-MAX(E293,U$5)))</f>
        <v/>
      </c>
      <c r="V293" s="44">
        <f>IF(OR(E293="",F293=""),0,MAX(0,MIN(F293,DATE(Settings!$C$6,7,1))-MAX(E293,V$5)))</f>
        <v/>
      </c>
      <c r="W293" s="44">
        <f>IF(OR(E293="",F293=""),0,MAX(0,MIN(F293,DATE(Settings!$C$6,8,1))-MAX(E293,W$5)))</f>
        <v/>
      </c>
      <c r="X293" s="44">
        <f>IF(OR(E293="",F293=""),0,MAX(0,MIN(F293,DATE(Settings!$C$6,9,1))-MAX(E293,X$5)))</f>
        <v/>
      </c>
      <c r="Y293" s="44">
        <f>IF(OR(E293="",F293=""),0,MAX(0,MIN(F293,DATE(Settings!$C$6,10,1))-MAX(E293,Y$5)))</f>
        <v/>
      </c>
      <c r="Z293" s="44">
        <f>IF(OR(E293="",F293=""),0,MAX(0,MIN(F293,DATE(Settings!$C$6,11,1))-MAX(E293,Z$5)))</f>
        <v/>
      </c>
      <c r="AA293" s="44">
        <f>IF(OR(E293="",F293=""),0,MAX(0,MIN(F293,DATE(Settings!$C$6,12,1))-MAX(E293,AA$5)))</f>
        <v/>
      </c>
      <c r="AB293" s="44">
        <f>IF(OR(E293="",F293=""),0,MAX(0,MIN(F293,DATE(Settings!$C$6,13,1))-MAX(E293,AB$5)))</f>
        <v/>
      </c>
      <c r="AC293" s="63">
        <f>IF(N(L293)=0,0,M293/L293)</f>
        <v/>
      </c>
    </row>
    <row r="294" hidden="1">
      <c r="B294" s="14" t="n"/>
      <c r="C294" s="14" t="n"/>
      <c r="D294" s="14" t="n"/>
      <c r="E294" s="18" t="n"/>
      <c r="F294" s="18" t="n"/>
      <c r="G294" s="14" t="n"/>
      <c r="H294" s="60" t="n"/>
      <c r="I294" s="60" t="n"/>
      <c r="J294" s="60" t="n"/>
      <c r="K294" s="60" t="n"/>
      <c r="L294" s="33">
        <f>IF(OR(E294="",F294=""),"",MAX(0,F294-E294))</f>
        <v/>
      </c>
      <c r="M294" s="61">
        <f>IF(OR(E294="",F294=""),"",N(H294)*L294+N(I294)+N(J294))</f>
        <v/>
      </c>
      <c r="N294" s="61">
        <f>IF(OR(E294="",F294=""),"",IF(K294&lt;&gt;"",K294,(N(H294)*L294+N(I294))*IFERROR(VLOOKUP(D294,Settings!$F$11:$G$16,2,FALSE),0)))</f>
        <v/>
      </c>
      <c r="O294" s="62">
        <f>IF(OR(E294="",F294=""),"",M294-N294)</f>
        <v/>
      </c>
      <c r="P294" s="61">
        <f>IF(N(L294)=0,0,O294/L294)</f>
        <v/>
      </c>
      <c r="Q294" s="44">
        <f>IF(OR(E294="",F294=""),0,MAX(0,MIN(F294,DATE(Settings!$C$6,2,1))-MAX(E294,Q$5)))</f>
        <v/>
      </c>
      <c r="R294" s="44">
        <f>IF(OR(E294="",F294=""),0,MAX(0,MIN(F294,DATE(Settings!$C$6,3,1))-MAX(E294,R$5)))</f>
        <v/>
      </c>
      <c r="S294" s="44">
        <f>IF(OR(E294="",F294=""),0,MAX(0,MIN(F294,DATE(Settings!$C$6,4,1))-MAX(E294,S$5)))</f>
        <v/>
      </c>
      <c r="T294" s="44">
        <f>IF(OR(E294="",F294=""),0,MAX(0,MIN(F294,DATE(Settings!$C$6,5,1))-MAX(E294,T$5)))</f>
        <v/>
      </c>
      <c r="U294" s="44">
        <f>IF(OR(E294="",F294=""),0,MAX(0,MIN(F294,DATE(Settings!$C$6,6,1))-MAX(E294,U$5)))</f>
        <v/>
      </c>
      <c r="V294" s="44">
        <f>IF(OR(E294="",F294=""),0,MAX(0,MIN(F294,DATE(Settings!$C$6,7,1))-MAX(E294,V$5)))</f>
        <v/>
      </c>
      <c r="W294" s="44">
        <f>IF(OR(E294="",F294=""),0,MAX(0,MIN(F294,DATE(Settings!$C$6,8,1))-MAX(E294,W$5)))</f>
        <v/>
      </c>
      <c r="X294" s="44">
        <f>IF(OR(E294="",F294=""),0,MAX(0,MIN(F294,DATE(Settings!$C$6,9,1))-MAX(E294,X$5)))</f>
        <v/>
      </c>
      <c r="Y294" s="44">
        <f>IF(OR(E294="",F294=""),0,MAX(0,MIN(F294,DATE(Settings!$C$6,10,1))-MAX(E294,Y$5)))</f>
        <v/>
      </c>
      <c r="Z294" s="44">
        <f>IF(OR(E294="",F294=""),0,MAX(0,MIN(F294,DATE(Settings!$C$6,11,1))-MAX(E294,Z$5)))</f>
        <v/>
      </c>
      <c r="AA294" s="44">
        <f>IF(OR(E294="",F294=""),0,MAX(0,MIN(F294,DATE(Settings!$C$6,12,1))-MAX(E294,AA$5)))</f>
        <v/>
      </c>
      <c r="AB294" s="44">
        <f>IF(OR(E294="",F294=""),0,MAX(0,MIN(F294,DATE(Settings!$C$6,13,1))-MAX(E294,AB$5)))</f>
        <v/>
      </c>
      <c r="AC294" s="63">
        <f>IF(N(L294)=0,0,M294/L294)</f>
        <v/>
      </c>
    </row>
    <row r="295" hidden="1">
      <c r="B295" s="14" t="n"/>
      <c r="C295" s="14" t="n"/>
      <c r="D295" s="14" t="n"/>
      <c r="E295" s="18" t="n"/>
      <c r="F295" s="18" t="n"/>
      <c r="G295" s="14" t="n"/>
      <c r="H295" s="60" t="n"/>
      <c r="I295" s="60" t="n"/>
      <c r="J295" s="60" t="n"/>
      <c r="K295" s="60" t="n"/>
      <c r="L295" s="33">
        <f>IF(OR(E295="",F295=""),"",MAX(0,F295-E295))</f>
        <v/>
      </c>
      <c r="M295" s="61">
        <f>IF(OR(E295="",F295=""),"",N(H295)*L295+N(I295)+N(J295))</f>
        <v/>
      </c>
      <c r="N295" s="61">
        <f>IF(OR(E295="",F295=""),"",IF(K295&lt;&gt;"",K295,(N(H295)*L295+N(I295))*IFERROR(VLOOKUP(D295,Settings!$F$11:$G$16,2,FALSE),0)))</f>
        <v/>
      </c>
      <c r="O295" s="62">
        <f>IF(OR(E295="",F295=""),"",M295-N295)</f>
        <v/>
      </c>
      <c r="P295" s="61">
        <f>IF(N(L295)=0,0,O295/L295)</f>
        <v/>
      </c>
      <c r="Q295" s="44">
        <f>IF(OR(E295="",F295=""),0,MAX(0,MIN(F295,DATE(Settings!$C$6,2,1))-MAX(E295,Q$5)))</f>
        <v/>
      </c>
      <c r="R295" s="44">
        <f>IF(OR(E295="",F295=""),0,MAX(0,MIN(F295,DATE(Settings!$C$6,3,1))-MAX(E295,R$5)))</f>
        <v/>
      </c>
      <c r="S295" s="44">
        <f>IF(OR(E295="",F295=""),0,MAX(0,MIN(F295,DATE(Settings!$C$6,4,1))-MAX(E295,S$5)))</f>
        <v/>
      </c>
      <c r="T295" s="44">
        <f>IF(OR(E295="",F295=""),0,MAX(0,MIN(F295,DATE(Settings!$C$6,5,1))-MAX(E295,T$5)))</f>
        <v/>
      </c>
      <c r="U295" s="44">
        <f>IF(OR(E295="",F295=""),0,MAX(0,MIN(F295,DATE(Settings!$C$6,6,1))-MAX(E295,U$5)))</f>
        <v/>
      </c>
      <c r="V295" s="44">
        <f>IF(OR(E295="",F295=""),0,MAX(0,MIN(F295,DATE(Settings!$C$6,7,1))-MAX(E295,V$5)))</f>
        <v/>
      </c>
      <c r="W295" s="44">
        <f>IF(OR(E295="",F295=""),0,MAX(0,MIN(F295,DATE(Settings!$C$6,8,1))-MAX(E295,W$5)))</f>
        <v/>
      </c>
      <c r="X295" s="44">
        <f>IF(OR(E295="",F295=""),0,MAX(0,MIN(F295,DATE(Settings!$C$6,9,1))-MAX(E295,X$5)))</f>
        <v/>
      </c>
      <c r="Y295" s="44">
        <f>IF(OR(E295="",F295=""),0,MAX(0,MIN(F295,DATE(Settings!$C$6,10,1))-MAX(E295,Y$5)))</f>
        <v/>
      </c>
      <c r="Z295" s="44">
        <f>IF(OR(E295="",F295=""),0,MAX(0,MIN(F295,DATE(Settings!$C$6,11,1))-MAX(E295,Z$5)))</f>
        <v/>
      </c>
      <c r="AA295" s="44">
        <f>IF(OR(E295="",F295=""),0,MAX(0,MIN(F295,DATE(Settings!$C$6,12,1))-MAX(E295,AA$5)))</f>
        <v/>
      </c>
      <c r="AB295" s="44">
        <f>IF(OR(E295="",F295=""),0,MAX(0,MIN(F295,DATE(Settings!$C$6,13,1))-MAX(E295,AB$5)))</f>
        <v/>
      </c>
      <c r="AC295" s="63">
        <f>IF(N(L295)=0,0,M295/L295)</f>
        <v/>
      </c>
    </row>
    <row r="296" hidden="1">
      <c r="B296" s="14" t="n"/>
      <c r="C296" s="14" t="n"/>
      <c r="D296" s="14" t="n"/>
      <c r="E296" s="18" t="n"/>
      <c r="F296" s="18" t="n"/>
      <c r="G296" s="14" t="n"/>
      <c r="H296" s="60" t="n"/>
      <c r="I296" s="60" t="n"/>
      <c r="J296" s="60" t="n"/>
      <c r="K296" s="60" t="n"/>
      <c r="L296" s="33">
        <f>IF(OR(E296="",F296=""),"",MAX(0,F296-E296))</f>
        <v/>
      </c>
      <c r="M296" s="61">
        <f>IF(OR(E296="",F296=""),"",N(H296)*L296+N(I296)+N(J296))</f>
        <v/>
      </c>
      <c r="N296" s="61">
        <f>IF(OR(E296="",F296=""),"",IF(K296&lt;&gt;"",K296,(N(H296)*L296+N(I296))*IFERROR(VLOOKUP(D296,Settings!$F$11:$G$16,2,FALSE),0)))</f>
        <v/>
      </c>
      <c r="O296" s="62">
        <f>IF(OR(E296="",F296=""),"",M296-N296)</f>
        <v/>
      </c>
      <c r="P296" s="61">
        <f>IF(N(L296)=0,0,O296/L296)</f>
        <v/>
      </c>
      <c r="Q296" s="44">
        <f>IF(OR(E296="",F296=""),0,MAX(0,MIN(F296,DATE(Settings!$C$6,2,1))-MAX(E296,Q$5)))</f>
        <v/>
      </c>
      <c r="R296" s="44">
        <f>IF(OR(E296="",F296=""),0,MAX(0,MIN(F296,DATE(Settings!$C$6,3,1))-MAX(E296,R$5)))</f>
        <v/>
      </c>
      <c r="S296" s="44">
        <f>IF(OR(E296="",F296=""),0,MAX(0,MIN(F296,DATE(Settings!$C$6,4,1))-MAX(E296,S$5)))</f>
        <v/>
      </c>
      <c r="T296" s="44">
        <f>IF(OR(E296="",F296=""),0,MAX(0,MIN(F296,DATE(Settings!$C$6,5,1))-MAX(E296,T$5)))</f>
        <v/>
      </c>
      <c r="U296" s="44">
        <f>IF(OR(E296="",F296=""),0,MAX(0,MIN(F296,DATE(Settings!$C$6,6,1))-MAX(E296,U$5)))</f>
        <v/>
      </c>
      <c r="V296" s="44">
        <f>IF(OR(E296="",F296=""),0,MAX(0,MIN(F296,DATE(Settings!$C$6,7,1))-MAX(E296,V$5)))</f>
        <v/>
      </c>
      <c r="W296" s="44">
        <f>IF(OR(E296="",F296=""),0,MAX(0,MIN(F296,DATE(Settings!$C$6,8,1))-MAX(E296,W$5)))</f>
        <v/>
      </c>
      <c r="X296" s="44">
        <f>IF(OR(E296="",F296=""),0,MAX(0,MIN(F296,DATE(Settings!$C$6,9,1))-MAX(E296,X$5)))</f>
        <v/>
      </c>
      <c r="Y296" s="44">
        <f>IF(OR(E296="",F296=""),0,MAX(0,MIN(F296,DATE(Settings!$C$6,10,1))-MAX(E296,Y$5)))</f>
        <v/>
      </c>
      <c r="Z296" s="44">
        <f>IF(OR(E296="",F296=""),0,MAX(0,MIN(F296,DATE(Settings!$C$6,11,1))-MAX(E296,Z$5)))</f>
        <v/>
      </c>
      <c r="AA296" s="44">
        <f>IF(OR(E296="",F296=""),0,MAX(0,MIN(F296,DATE(Settings!$C$6,12,1))-MAX(E296,AA$5)))</f>
        <v/>
      </c>
      <c r="AB296" s="44">
        <f>IF(OR(E296="",F296=""),0,MAX(0,MIN(F296,DATE(Settings!$C$6,13,1))-MAX(E296,AB$5)))</f>
        <v/>
      </c>
      <c r="AC296" s="63">
        <f>IF(N(L296)=0,0,M296/L296)</f>
        <v/>
      </c>
    </row>
    <row r="297" hidden="1">
      <c r="B297" s="14" t="n"/>
      <c r="C297" s="14" t="n"/>
      <c r="D297" s="14" t="n"/>
      <c r="E297" s="18" t="n"/>
      <c r="F297" s="18" t="n"/>
      <c r="G297" s="14" t="n"/>
      <c r="H297" s="60" t="n"/>
      <c r="I297" s="60" t="n"/>
      <c r="J297" s="60" t="n"/>
      <c r="K297" s="60" t="n"/>
      <c r="L297" s="33">
        <f>IF(OR(E297="",F297=""),"",MAX(0,F297-E297))</f>
        <v/>
      </c>
      <c r="M297" s="61">
        <f>IF(OR(E297="",F297=""),"",N(H297)*L297+N(I297)+N(J297))</f>
        <v/>
      </c>
      <c r="N297" s="61">
        <f>IF(OR(E297="",F297=""),"",IF(K297&lt;&gt;"",K297,(N(H297)*L297+N(I297))*IFERROR(VLOOKUP(D297,Settings!$F$11:$G$16,2,FALSE),0)))</f>
        <v/>
      </c>
      <c r="O297" s="62">
        <f>IF(OR(E297="",F297=""),"",M297-N297)</f>
        <v/>
      </c>
      <c r="P297" s="61">
        <f>IF(N(L297)=0,0,O297/L297)</f>
        <v/>
      </c>
      <c r="Q297" s="44">
        <f>IF(OR(E297="",F297=""),0,MAX(0,MIN(F297,DATE(Settings!$C$6,2,1))-MAX(E297,Q$5)))</f>
        <v/>
      </c>
      <c r="R297" s="44">
        <f>IF(OR(E297="",F297=""),0,MAX(0,MIN(F297,DATE(Settings!$C$6,3,1))-MAX(E297,R$5)))</f>
        <v/>
      </c>
      <c r="S297" s="44">
        <f>IF(OR(E297="",F297=""),0,MAX(0,MIN(F297,DATE(Settings!$C$6,4,1))-MAX(E297,S$5)))</f>
        <v/>
      </c>
      <c r="T297" s="44">
        <f>IF(OR(E297="",F297=""),0,MAX(0,MIN(F297,DATE(Settings!$C$6,5,1))-MAX(E297,T$5)))</f>
        <v/>
      </c>
      <c r="U297" s="44">
        <f>IF(OR(E297="",F297=""),0,MAX(0,MIN(F297,DATE(Settings!$C$6,6,1))-MAX(E297,U$5)))</f>
        <v/>
      </c>
      <c r="V297" s="44">
        <f>IF(OR(E297="",F297=""),0,MAX(0,MIN(F297,DATE(Settings!$C$6,7,1))-MAX(E297,V$5)))</f>
        <v/>
      </c>
      <c r="W297" s="44">
        <f>IF(OR(E297="",F297=""),0,MAX(0,MIN(F297,DATE(Settings!$C$6,8,1))-MAX(E297,W$5)))</f>
        <v/>
      </c>
      <c r="X297" s="44">
        <f>IF(OR(E297="",F297=""),0,MAX(0,MIN(F297,DATE(Settings!$C$6,9,1))-MAX(E297,X$5)))</f>
        <v/>
      </c>
      <c r="Y297" s="44">
        <f>IF(OR(E297="",F297=""),0,MAX(0,MIN(F297,DATE(Settings!$C$6,10,1))-MAX(E297,Y$5)))</f>
        <v/>
      </c>
      <c r="Z297" s="44">
        <f>IF(OR(E297="",F297=""),0,MAX(0,MIN(F297,DATE(Settings!$C$6,11,1))-MAX(E297,Z$5)))</f>
        <v/>
      </c>
      <c r="AA297" s="44">
        <f>IF(OR(E297="",F297=""),0,MAX(0,MIN(F297,DATE(Settings!$C$6,12,1))-MAX(E297,AA$5)))</f>
        <v/>
      </c>
      <c r="AB297" s="44">
        <f>IF(OR(E297="",F297=""),0,MAX(0,MIN(F297,DATE(Settings!$C$6,13,1))-MAX(E297,AB$5)))</f>
        <v/>
      </c>
      <c r="AC297" s="63">
        <f>IF(N(L297)=0,0,M297/L297)</f>
        <v/>
      </c>
    </row>
    <row r="298" hidden="1">
      <c r="B298" s="14" t="n"/>
      <c r="C298" s="14" t="n"/>
      <c r="D298" s="14" t="n"/>
      <c r="E298" s="18" t="n"/>
      <c r="F298" s="18" t="n"/>
      <c r="G298" s="14" t="n"/>
      <c r="H298" s="60" t="n"/>
      <c r="I298" s="60" t="n"/>
      <c r="J298" s="60" t="n"/>
      <c r="K298" s="60" t="n"/>
      <c r="L298" s="33">
        <f>IF(OR(E298="",F298=""),"",MAX(0,F298-E298))</f>
        <v/>
      </c>
      <c r="M298" s="61">
        <f>IF(OR(E298="",F298=""),"",N(H298)*L298+N(I298)+N(J298))</f>
        <v/>
      </c>
      <c r="N298" s="61">
        <f>IF(OR(E298="",F298=""),"",IF(K298&lt;&gt;"",K298,(N(H298)*L298+N(I298))*IFERROR(VLOOKUP(D298,Settings!$F$11:$G$16,2,FALSE),0)))</f>
        <v/>
      </c>
      <c r="O298" s="62">
        <f>IF(OR(E298="",F298=""),"",M298-N298)</f>
        <v/>
      </c>
      <c r="P298" s="61">
        <f>IF(N(L298)=0,0,O298/L298)</f>
        <v/>
      </c>
      <c r="Q298" s="44">
        <f>IF(OR(E298="",F298=""),0,MAX(0,MIN(F298,DATE(Settings!$C$6,2,1))-MAX(E298,Q$5)))</f>
        <v/>
      </c>
      <c r="R298" s="44">
        <f>IF(OR(E298="",F298=""),0,MAX(0,MIN(F298,DATE(Settings!$C$6,3,1))-MAX(E298,R$5)))</f>
        <v/>
      </c>
      <c r="S298" s="44">
        <f>IF(OR(E298="",F298=""),0,MAX(0,MIN(F298,DATE(Settings!$C$6,4,1))-MAX(E298,S$5)))</f>
        <v/>
      </c>
      <c r="T298" s="44">
        <f>IF(OR(E298="",F298=""),0,MAX(0,MIN(F298,DATE(Settings!$C$6,5,1))-MAX(E298,T$5)))</f>
        <v/>
      </c>
      <c r="U298" s="44">
        <f>IF(OR(E298="",F298=""),0,MAX(0,MIN(F298,DATE(Settings!$C$6,6,1))-MAX(E298,U$5)))</f>
        <v/>
      </c>
      <c r="V298" s="44">
        <f>IF(OR(E298="",F298=""),0,MAX(0,MIN(F298,DATE(Settings!$C$6,7,1))-MAX(E298,V$5)))</f>
        <v/>
      </c>
      <c r="W298" s="44">
        <f>IF(OR(E298="",F298=""),0,MAX(0,MIN(F298,DATE(Settings!$C$6,8,1))-MAX(E298,W$5)))</f>
        <v/>
      </c>
      <c r="X298" s="44">
        <f>IF(OR(E298="",F298=""),0,MAX(0,MIN(F298,DATE(Settings!$C$6,9,1))-MAX(E298,X$5)))</f>
        <v/>
      </c>
      <c r="Y298" s="44">
        <f>IF(OR(E298="",F298=""),0,MAX(0,MIN(F298,DATE(Settings!$C$6,10,1))-MAX(E298,Y$5)))</f>
        <v/>
      </c>
      <c r="Z298" s="44">
        <f>IF(OR(E298="",F298=""),0,MAX(0,MIN(F298,DATE(Settings!$C$6,11,1))-MAX(E298,Z$5)))</f>
        <v/>
      </c>
      <c r="AA298" s="44">
        <f>IF(OR(E298="",F298=""),0,MAX(0,MIN(F298,DATE(Settings!$C$6,12,1))-MAX(E298,AA$5)))</f>
        <v/>
      </c>
      <c r="AB298" s="44">
        <f>IF(OR(E298="",F298=""),0,MAX(0,MIN(F298,DATE(Settings!$C$6,13,1))-MAX(E298,AB$5)))</f>
        <v/>
      </c>
      <c r="AC298" s="63">
        <f>IF(N(L298)=0,0,M298/L298)</f>
        <v/>
      </c>
    </row>
    <row r="299" hidden="1">
      <c r="B299" s="14" t="n"/>
      <c r="C299" s="14" t="n"/>
      <c r="D299" s="14" t="n"/>
      <c r="E299" s="18" t="n"/>
      <c r="F299" s="18" t="n"/>
      <c r="G299" s="14" t="n"/>
      <c r="H299" s="60" t="n"/>
      <c r="I299" s="60" t="n"/>
      <c r="J299" s="60" t="n"/>
      <c r="K299" s="60" t="n"/>
      <c r="L299" s="33">
        <f>IF(OR(E299="",F299=""),"",MAX(0,F299-E299))</f>
        <v/>
      </c>
      <c r="M299" s="61">
        <f>IF(OR(E299="",F299=""),"",N(H299)*L299+N(I299)+N(J299))</f>
        <v/>
      </c>
      <c r="N299" s="61">
        <f>IF(OR(E299="",F299=""),"",IF(K299&lt;&gt;"",K299,(N(H299)*L299+N(I299))*IFERROR(VLOOKUP(D299,Settings!$F$11:$G$16,2,FALSE),0)))</f>
        <v/>
      </c>
      <c r="O299" s="62">
        <f>IF(OR(E299="",F299=""),"",M299-N299)</f>
        <v/>
      </c>
      <c r="P299" s="61">
        <f>IF(N(L299)=0,0,O299/L299)</f>
        <v/>
      </c>
      <c r="Q299" s="44">
        <f>IF(OR(E299="",F299=""),0,MAX(0,MIN(F299,DATE(Settings!$C$6,2,1))-MAX(E299,Q$5)))</f>
        <v/>
      </c>
      <c r="R299" s="44">
        <f>IF(OR(E299="",F299=""),0,MAX(0,MIN(F299,DATE(Settings!$C$6,3,1))-MAX(E299,R$5)))</f>
        <v/>
      </c>
      <c r="S299" s="44">
        <f>IF(OR(E299="",F299=""),0,MAX(0,MIN(F299,DATE(Settings!$C$6,4,1))-MAX(E299,S$5)))</f>
        <v/>
      </c>
      <c r="T299" s="44">
        <f>IF(OR(E299="",F299=""),0,MAX(0,MIN(F299,DATE(Settings!$C$6,5,1))-MAX(E299,T$5)))</f>
        <v/>
      </c>
      <c r="U299" s="44">
        <f>IF(OR(E299="",F299=""),0,MAX(0,MIN(F299,DATE(Settings!$C$6,6,1))-MAX(E299,U$5)))</f>
        <v/>
      </c>
      <c r="V299" s="44">
        <f>IF(OR(E299="",F299=""),0,MAX(0,MIN(F299,DATE(Settings!$C$6,7,1))-MAX(E299,V$5)))</f>
        <v/>
      </c>
      <c r="W299" s="44">
        <f>IF(OR(E299="",F299=""),0,MAX(0,MIN(F299,DATE(Settings!$C$6,8,1))-MAX(E299,W$5)))</f>
        <v/>
      </c>
      <c r="X299" s="44">
        <f>IF(OR(E299="",F299=""),0,MAX(0,MIN(F299,DATE(Settings!$C$6,9,1))-MAX(E299,X$5)))</f>
        <v/>
      </c>
      <c r="Y299" s="44">
        <f>IF(OR(E299="",F299=""),0,MAX(0,MIN(F299,DATE(Settings!$C$6,10,1))-MAX(E299,Y$5)))</f>
        <v/>
      </c>
      <c r="Z299" s="44">
        <f>IF(OR(E299="",F299=""),0,MAX(0,MIN(F299,DATE(Settings!$C$6,11,1))-MAX(E299,Z$5)))</f>
        <v/>
      </c>
      <c r="AA299" s="44">
        <f>IF(OR(E299="",F299=""),0,MAX(0,MIN(F299,DATE(Settings!$C$6,12,1))-MAX(E299,AA$5)))</f>
        <v/>
      </c>
      <c r="AB299" s="44">
        <f>IF(OR(E299="",F299=""),0,MAX(0,MIN(F299,DATE(Settings!$C$6,13,1))-MAX(E299,AB$5)))</f>
        <v/>
      </c>
      <c r="AC299" s="63">
        <f>IF(N(L299)=0,0,M299/L299)</f>
        <v/>
      </c>
    </row>
    <row r="300" hidden="1">
      <c r="B300" s="14" t="n"/>
      <c r="C300" s="14" t="n"/>
      <c r="D300" s="14" t="n"/>
      <c r="E300" s="18" t="n"/>
      <c r="F300" s="18" t="n"/>
      <c r="G300" s="14" t="n"/>
      <c r="H300" s="60" t="n"/>
      <c r="I300" s="60" t="n"/>
      <c r="J300" s="60" t="n"/>
      <c r="K300" s="60" t="n"/>
      <c r="L300" s="33">
        <f>IF(OR(E300="",F300=""),"",MAX(0,F300-E300))</f>
        <v/>
      </c>
      <c r="M300" s="61">
        <f>IF(OR(E300="",F300=""),"",N(H300)*L300+N(I300)+N(J300))</f>
        <v/>
      </c>
      <c r="N300" s="61">
        <f>IF(OR(E300="",F300=""),"",IF(K300&lt;&gt;"",K300,(N(H300)*L300+N(I300))*IFERROR(VLOOKUP(D300,Settings!$F$11:$G$16,2,FALSE),0)))</f>
        <v/>
      </c>
      <c r="O300" s="62">
        <f>IF(OR(E300="",F300=""),"",M300-N300)</f>
        <v/>
      </c>
      <c r="P300" s="61">
        <f>IF(N(L300)=0,0,O300/L300)</f>
        <v/>
      </c>
      <c r="Q300" s="44">
        <f>IF(OR(E300="",F300=""),0,MAX(0,MIN(F300,DATE(Settings!$C$6,2,1))-MAX(E300,Q$5)))</f>
        <v/>
      </c>
      <c r="R300" s="44">
        <f>IF(OR(E300="",F300=""),0,MAX(0,MIN(F300,DATE(Settings!$C$6,3,1))-MAX(E300,R$5)))</f>
        <v/>
      </c>
      <c r="S300" s="44">
        <f>IF(OR(E300="",F300=""),0,MAX(0,MIN(F300,DATE(Settings!$C$6,4,1))-MAX(E300,S$5)))</f>
        <v/>
      </c>
      <c r="T300" s="44">
        <f>IF(OR(E300="",F300=""),0,MAX(0,MIN(F300,DATE(Settings!$C$6,5,1))-MAX(E300,T$5)))</f>
        <v/>
      </c>
      <c r="U300" s="44">
        <f>IF(OR(E300="",F300=""),0,MAX(0,MIN(F300,DATE(Settings!$C$6,6,1))-MAX(E300,U$5)))</f>
        <v/>
      </c>
      <c r="V300" s="44">
        <f>IF(OR(E300="",F300=""),0,MAX(0,MIN(F300,DATE(Settings!$C$6,7,1))-MAX(E300,V$5)))</f>
        <v/>
      </c>
      <c r="W300" s="44">
        <f>IF(OR(E300="",F300=""),0,MAX(0,MIN(F300,DATE(Settings!$C$6,8,1))-MAX(E300,W$5)))</f>
        <v/>
      </c>
      <c r="X300" s="44">
        <f>IF(OR(E300="",F300=""),0,MAX(0,MIN(F300,DATE(Settings!$C$6,9,1))-MAX(E300,X$5)))</f>
        <v/>
      </c>
      <c r="Y300" s="44">
        <f>IF(OR(E300="",F300=""),0,MAX(0,MIN(F300,DATE(Settings!$C$6,10,1))-MAX(E300,Y$5)))</f>
        <v/>
      </c>
      <c r="Z300" s="44">
        <f>IF(OR(E300="",F300=""),0,MAX(0,MIN(F300,DATE(Settings!$C$6,11,1))-MAX(E300,Z$5)))</f>
        <v/>
      </c>
      <c r="AA300" s="44">
        <f>IF(OR(E300="",F300=""),0,MAX(0,MIN(F300,DATE(Settings!$C$6,12,1))-MAX(E300,AA$5)))</f>
        <v/>
      </c>
      <c r="AB300" s="44">
        <f>IF(OR(E300="",F300=""),0,MAX(0,MIN(F300,DATE(Settings!$C$6,13,1))-MAX(E300,AB$5)))</f>
        <v/>
      </c>
      <c r="AC300" s="63">
        <f>IF(N(L300)=0,0,M300/L300)</f>
        <v/>
      </c>
    </row>
    <row r="301" hidden="1">
      <c r="B301" s="14" t="n"/>
      <c r="C301" s="14" t="n"/>
      <c r="D301" s="14" t="n"/>
      <c r="E301" s="18" t="n"/>
      <c r="F301" s="18" t="n"/>
      <c r="G301" s="14" t="n"/>
      <c r="H301" s="60" t="n"/>
      <c r="I301" s="60" t="n"/>
      <c r="J301" s="60" t="n"/>
      <c r="K301" s="60" t="n"/>
      <c r="L301" s="33">
        <f>IF(OR(E301="",F301=""),"",MAX(0,F301-E301))</f>
        <v/>
      </c>
      <c r="M301" s="61">
        <f>IF(OR(E301="",F301=""),"",N(H301)*L301+N(I301)+N(J301))</f>
        <v/>
      </c>
      <c r="N301" s="61">
        <f>IF(OR(E301="",F301=""),"",IF(K301&lt;&gt;"",K301,(N(H301)*L301+N(I301))*IFERROR(VLOOKUP(D301,Settings!$F$11:$G$16,2,FALSE),0)))</f>
        <v/>
      </c>
      <c r="O301" s="62">
        <f>IF(OR(E301="",F301=""),"",M301-N301)</f>
        <v/>
      </c>
      <c r="P301" s="61">
        <f>IF(N(L301)=0,0,O301/L301)</f>
        <v/>
      </c>
      <c r="Q301" s="44">
        <f>IF(OR(E301="",F301=""),0,MAX(0,MIN(F301,DATE(Settings!$C$6,2,1))-MAX(E301,Q$5)))</f>
        <v/>
      </c>
      <c r="R301" s="44">
        <f>IF(OR(E301="",F301=""),0,MAX(0,MIN(F301,DATE(Settings!$C$6,3,1))-MAX(E301,R$5)))</f>
        <v/>
      </c>
      <c r="S301" s="44">
        <f>IF(OR(E301="",F301=""),0,MAX(0,MIN(F301,DATE(Settings!$C$6,4,1))-MAX(E301,S$5)))</f>
        <v/>
      </c>
      <c r="T301" s="44">
        <f>IF(OR(E301="",F301=""),0,MAX(0,MIN(F301,DATE(Settings!$C$6,5,1))-MAX(E301,T$5)))</f>
        <v/>
      </c>
      <c r="U301" s="44">
        <f>IF(OR(E301="",F301=""),0,MAX(0,MIN(F301,DATE(Settings!$C$6,6,1))-MAX(E301,U$5)))</f>
        <v/>
      </c>
      <c r="V301" s="44">
        <f>IF(OR(E301="",F301=""),0,MAX(0,MIN(F301,DATE(Settings!$C$6,7,1))-MAX(E301,V$5)))</f>
        <v/>
      </c>
      <c r="W301" s="44">
        <f>IF(OR(E301="",F301=""),0,MAX(0,MIN(F301,DATE(Settings!$C$6,8,1))-MAX(E301,W$5)))</f>
        <v/>
      </c>
      <c r="X301" s="44">
        <f>IF(OR(E301="",F301=""),0,MAX(0,MIN(F301,DATE(Settings!$C$6,9,1))-MAX(E301,X$5)))</f>
        <v/>
      </c>
      <c r="Y301" s="44">
        <f>IF(OR(E301="",F301=""),0,MAX(0,MIN(F301,DATE(Settings!$C$6,10,1))-MAX(E301,Y$5)))</f>
        <v/>
      </c>
      <c r="Z301" s="44">
        <f>IF(OR(E301="",F301=""),0,MAX(0,MIN(F301,DATE(Settings!$C$6,11,1))-MAX(E301,Z$5)))</f>
        <v/>
      </c>
      <c r="AA301" s="44">
        <f>IF(OR(E301="",F301=""),0,MAX(0,MIN(F301,DATE(Settings!$C$6,12,1))-MAX(E301,AA$5)))</f>
        <v/>
      </c>
      <c r="AB301" s="44">
        <f>IF(OR(E301="",F301=""),0,MAX(0,MIN(F301,DATE(Settings!$C$6,13,1))-MAX(E301,AB$5)))</f>
        <v/>
      </c>
      <c r="AC301" s="63">
        <f>IF(N(L301)=0,0,M301/L301)</f>
        <v/>
      </c>
    </row>
    <row r="302" hidden="1">
      <c r="B302" s="14" t="n"/>
      <c r="C302" s="14" t="n"/>
      <c r="D302" s="14" t="n"/>
      <c r="E302" s="18" t="n"/>
      <c r="F302" s="18" t="n"/>
      <c r="G302" s="14" t="n"/>
      <c r="H302" s="60" t="n"/>
      <c r="I302" s="60" t="n"/>
      <c r="J302" s="60" t="n"/>
      <c r="K302" s="60" t="n"/>
      <c r="L302" s="33">
        <f>IF(OR(E302="",F302=""),"",MAX(0,F302-E302))</f>
        <v/>
      </c>
      <c r="M302" s="61">
        <f>IF(OR(E302="",F302=""),"",N(H302)*L302+N(I302)+N(J302))</f>
        <v/>
      </c>
      <c r="N302" s="61">
        <f>IF(OR(E302="",F302=""),"",IF(K302&lt;&gt;"",K302,(N(H302)*L302+N(I302))*IFERROR(VLOOKUP(D302,Settings!$F$11:$G$16,2,FALSE),0)))</f>
        <v/>
      </c>
      <c r="O302" s="62">
        <f>IF(OR(E302="",F302=""),"",M302-N302)</f>
        <v/>
      </c>
      <c r="P302" s="61">
        <f>IF(N(L302)=0,0,O302/L302)</f>
        <v/>
      </c>
      <c r="Q302" s="44">
        <f>IF(OR(E302="",F302=""),0,MAX(0,MIN(F302,DATE(Settings!$C$6,2,1))-MAX(E302,Q$5)))</f>
        <v/>
      </c>
      <c r="R302" s="44">
        <f>IF(OR(E302="",F302=""),0,MAX(0,MIN(F302,DATE(Settings!$C$6,3,1))-MAX(E302,R$5)))</f>
        <v/>
      </c>
      <c r="S302" s="44">
        <f>IF(OR(E302="",F302=""),0,MAX(0,MIN(F302,DATE(Settings!$C$6,4,1))-MAX(E302,S$5)))</f>
        <v/>
      </c>
      <c r="T302" s="44">
        <f>IF(OR(E302="",F302=""),0,MAX(0,MIN(F302,DATE(Settings!$C$6,5,1))-MAX(E302,T$5)))</f>
        <v/>
      </c>
      <c r="U302" s="44">
        <f>IF(OR(E302="",F302=""),0,MAX(0,MIN(F302,DATE(Settings!$C$6,6,1))-MAX(E302,U$5)))</f>
        <v/>
      </c>
      <c r="V302" s="44">
        <f>IF(OR(E302="",F302=""),0,MAX(0,MIN(F302,DATE(Settings!$C$6,7,1))-MAX(E302,V$5)))</f>
        <v/>
      </c>
      <c r="W302" s="44">
        <f>IF(OR(E302="",F302=""),0,MAX(0,MIN(F302,DATE(Settings!$C$6,8,1))-MAX(E302,W$5)))</f>
        <v/>
      </c>
      <c r="X302" s="44">
        <f>IF(OR(E302="",F302=""),0,MAX(0,MIN(F302,DATE(Settings!$C$6,9,1))-MAX(E302,X$5)))</f>
        <v/>
      </c>
      <c r="Y302" s="44">
        <f>IF(OR(E302="",F302=""),0,MAX(0,MIN(F302,DATE(Settings!$C$6,10,1))-MAX(E302,Y$5)))</f>
        <v/>
      </c>
      <c r="Z302" s="44">
        <f>IF(OR(E302="",F302=""),0,MAX(0,MIN(F302,DATE(Settings!$C$6,11,1))-MAX(E302,Z$5)))</f>
        <v/>
      </c>
      <c r="AA302" s="44">
        <f>IF(OR(E302="",F302=""),0,MAX(0,MIN(F302,DATE(Settings!$C$6,12,1))-MAX(E302,AA$5)))</f>
        <v/>
      </c>
      <c r="AB302" s="44">
        <f>IF(OR(E302="",F302=""),0,MAX(0,MIN(F302,DATE(Settings!$C$6,13,1))-MAX(E302,AB$5)))</f>
        <v/>
      </c>
      <c r="AC302" s="63">
        <f>IF(N(L302)=0,0,M302/L302)</f>
        <v/>
      </c>
    </row>
    <row r="303" hidden="1">
      <c r="B303" s="14" t="n"/>
      <c r="C303" s="14" t="n"/>
      <c r="D303" s="14" t="n"/>
      <c r="E303" s="18" t="n"/>
      <c r="F303" s="18" t="n"/>
      <c r="G303" s="14" t="n"/>
      <c r="H303" s="60" t="n"/>
      <c r="I303" s="60" t="n"/>
      <c r="J303" s="60" t="n"/>
      <c r="K303" s="60" t="n"/>
      <c r="L303" s="33">
        <f>IF(OR(E303="",F303=""),"",MAX(0,F303-E303))</f>
        <v/>
      </c>
      <c r="M303" s="61">
        <f>IF(OR(E303="",F303=""),"",N(H303)*L303+N(I303)+N(J303))</f>
        <v/>
      </c>
      <c r="N303" s="61">
        <f>IF(OR(E303="",F303=""),"",IF(K303&lt;&gt;"",K303,(N(H303)*L303+N(I303))*IFERROR(VLOOKUP(D303,Settings!$F$11:$G$16,2,FALSE),0)))</f>
        <v/>
      </c>
      <c r="O303" s="62">
        <f>IF(OR(E303="",F303=""),"",M303-N303)</f>
        <v/>
      </c>
      <c r="P303" s="61">
        <f>IF(N(L303)=0,0,O303/L303)</f>
        <v/>
      </c>
      <c r="Q303" s="44">
        <f>IF(OR(E303="",F303=""),0,MAX(0,MIN(F303,DATE(Settings!$C$6,2,1))-MAX(E303,Q$5)))</f>
        <v/>
      </c>
      <c r="R303" s="44">
        <f>IF(OR(E303="",F303=""),0,MAX(0,MIN(F303,DATE(Settings!$C$6,3,1))-MAX(E303,R$5)))</f>
        <v/>
      </c>
      <c r="S303" s="44">
        <f>IF(OR(E303="",F303=""),0,MAX(0,MIN(F303,DATE(Settings!$C$6,4,1))-MAX(E303,S$5)))</f>
        <v/>
      </c>
      <c r="T303" s="44">
        <f>IF(OR(E303="",F303=""),0,MAX(0,MIN(F303,DATE(Settings!$C$6,5,1))-MAX(E303,T$5)))</f>
        <v/>
      </c>
      <c r="U303" s="44">
        <f>IF(OR(E303="",F303=""),0,MAX(0,MIN(F303,DATE(Settings!$C$6,6,1))-MAX(E303,U$5)))</f>
        <v/>
      </c>
      <c r="V303" s="44">
        <f>IF(OR(E303="",F303=""),0,MAX(0,MIN(F303,DATE(Settings!$C$6,7,1))-MAX(E303,V$5)))</f>
        <v/>
      </c>
      <c r="W303" s="44">
        <f>IF(OR(E303="",F303=""),0,MAX(0,MIN(F303,DATE(Settings!$C$6,8,1))-MAX(E303,W$5)))</f>
        <v/>
      </c>
      <c r="X303" s="44">
        <f>IF(OR(E303="",F303=""),0,MAX(0,MIN(F303,DATE(Settings!$C$6,9,1))-MAX(E303,X$5)))</f>
        <v/>
      </c>
      <c r="Y303" s="44">
        <f>IF(OR(E303="",F303=""),0,MAX(0,MIN(F303,DATE(Settings!$C$6,10,1))-MAX(E303,Y$5)))</f>
        <v/>
      </c>
      <c r="Z303" s="44">
        <f>IF(OR(E303="",F303=""),0,MAX(0,MIN(F303,DATE(Settings!$C$6,11,1))-MAX(E303,Z$5)))</f>
        <v/>
      </c>
      <c r="AA303" s="44">
        <f>IF(OR(E303="",F303=""),0,MAX(0,MIN(F303,DATE(Settings!$C$6,12,1))-MAX(E303,AA$5)))</f>
        <v/>
      </c>
      <c r="AB303" s="44">
        <f>IF(OR(E303="",F303=""),0,MAX(0,MIN(F303,DATE(Settings!$C$6,13,1))-MAX(E303,AB$5)))</f>
        <v/>
      </c>
      <c r="AC303" s="63">
        <f>IF(N(L303)=0,0,M303/L303)</f>
        <v/>
      </c>
    </row>
    <row r="304" hidden="1">
      <c r="B304" s="14" t="n"/>
      <c r="C304" s="14" t="n"/>
      <c r="D304" s="14" t="n"/>
      <c r="E304" s="18" t="n"/>
      <c r="F304" s="18" t="n"/>
      <c r="G304" s="14" t="n"/>
      <c r="H304" s="60" t="n"/>
      <c r="I304" s="60" t="n"/>
      <c r="J304" s="60" t="n"/>
      <c r="K304" s="60" t="n"/>
      <c r="L304" s="33">
        <f>IF(OR(E304="",F304=""),"",MAX(0,F304-E304))</f>
        <v/>
      </c>
      <c r="M304" s="61">
        <f>IF(OR(E304="",F304=""),"",N(H304)*L304+N(I304)+N(J304))</f>
        <v/>
      </c>
      <c r="N304" s="61">
        <f>IF(OR(E304="",F304=""),"",IF(K304&lt;&gt;"",K304,(N(H304)*L304+N(I304))*IFERROR(VLOOKUP(D304,Settings!$F$11:$G$16,2,FALSE),0)))</f>
        <v/>
      </c>
      <c r="O304" s="62">
        <f>IF(OR(E304="",F304=""),"",M304-N304)</f>
        <v/>
      </c>
      <c r="P304" s="61">
        <f>IF(N(L304)=0,0,O304/L304)</f>
        <v/>
      </c>
      <c r="Q304" s="44">
        <f>IF(OR(E304="",F304=""),0,MAX(0,MIN(F304,DATE(Settings!$C$6,2,1))-MAX(E304,Q$5)))</f>
        <v/>
      </c>
      <c r="R304" s="44">
        <f>IF(OR(E304="",F304=""),0,MAX(0,MIN(F304,DATE(Settings!$C$6,3,1))-MAX(E304,R$5)))</f>
        <v/>
      </c>
      <c r="S304" s="44">
        <f>IF(OR(E304="",F304=""),0,MAX(0,MIN(F304,DATE(Settings!$C$6,4,1))-MAX(E304,S$5)))</f>
        <v/>
      </c>
      <c r="T304" s="44">
        <f>IF(OR(E304="",F304=""),0,MAX(0,MIN(F304,DATE(Settings!$C$6,5,1))-MAX(E304,T$5)))</f>
        <v/>
      </c>
      <c r="U304" s="44">
        <f>IF(OR(E304="",F304=""),0,MAX(0,MIN(F304,DATE(Settings!$C$6,6,1))-MAX(E304,U$5)))</f>
        <v/>
      </c>
      <c r="V304" s="44">
        <f>IF(OR(E304="",F304=""),0,MAX(0,MIN(F304,DATE(Settings!$C$6,7,1))-MAX(E304,V$5)))</f>
        <v/>
      </c>
      <c r="W304" s="44">
        <f>IF(OR(E304="",F304=""),0,MAX(0,MIN(F304,DATE(Settings!$C$6,8,1))-MAX(E304,W$5)))</f>
        <v/>
      </c>
      <c r="X304" s="44">
        <f>IF(OR(E304="",F304=""),0,MAX(0,MIN(F304,DATE(Settings!$C$6,9,1))-MAX(E304,X$5)))</f>
        <v/>
      </c>
      <c r="Y304" s="44">
        <f>IF(OR(E304="",F304=""),0,MAX(0,MIN(F304,DATE(Settings!$C$6,10,1))-MAX(E304,Y$5)))</f>
        <v/>
      </c>
      <c r="Z304" s="44">
        <f>IF(OR(E304="",F304=""),0,MAX(0,MIN(F304,DATE(Settings!$C$6,11,1))-MAX(E304,Z$5)))</f>
        <v/>
      </c>
      <c r="AA304" s="44">
        <f>IF(OR(E304="",F304=""),0,MAX(0,MIN(F304,DATE(Settings!$C$6,12,1))-MAX(E304,AA$5)))</f>
        <v/>
      </c>
      <c r="AB304" s="44">
        <f>IF(OR(E304="",F304=""),0,MAX(0,MIN(F304,DATE(Settings!$C$6,13,1))-MAX(E304,AB$5)))</f>
        <v/>
      </c>
      <c r="AC304" s="63">
        <f>IF(N(L304)=0,0,M304/L304)</f>
        <v/>
      </c>
    </row>
    <row r="305" hidden="1">
      <c r="B305" s="14" t="n"/>
      <c r="C305" s="14" t="n"/>
      <c r="D305" s="14" t="n"/>
      <c r="E305" s="18" t="n"/>
      <c r="F305" s="18" t="n"/>
      <c r="G305" s="14" t="n"/>
      <c r="H305" s="60" t="n"/>
      <c r="I305" s="60" t="n"/>
      <c r="J305" s="60" t="n"/>
      <c r="K305" s="60" t="n"/>
      <c r="L305" s="33">
        <f>IF(OR(E305="",F305=""),"",MAX(0,F305-E305))</f>
        <v/>
      </c>
      <c r="M305" s="61">
        <f>IF(OR(E305="",F305=""),"",N(H305)*L305+N(I305)+N(J305))</f>
        <v/>
      </c>
      <c r="N305" s="61">
        <f>IF(OR(E305="",F305=""),"",IF(K305&lt;&gt;"",K305,(N(H305)*L305+N(I305))*IFERROR(VLOOKUP(D305,Settings!$F$11:$G$16,2,FALSE),0)))</f>
        <v/>
      </c>
      <c r="O305" s="62">
        <f>IF(OR(E305="",F305=""),"",M305-N305)</f>
        <v/>
      </c>
      <c r="P305" s="61">
        <f>IF(N(L305)=0,0,O305/L305)</f>
        <v/>
      </c>
      <c r="Q305" s="44">
        <f>IF(OR(E305="",F305=""),0,MAX(0,MIN(F305,DATE(Settings!$C$6,2,1))-MAX(E305,Q$5)))</f>
        <v/>
      </c>
      <c r="R305" s="44">
        <f>IF(OR(E305="",F305=""),0,MAX(0,MIN(F305,DATE(Settings!$C$6,3,1))-MAX(E305,R$5)))</f>
        <v/>
      </c>
      <c r="S305" s="44">
        <f>IF(OR(E305="",F305=""),0,MAX(0,MIN(F305,DATE(Settings!$C$6,4,1))-MAX(E305,S$5)))</f>
        <v/>
      </c>
      <c r="T305" s="44">
        <f>IF(OR(E305="",F305=""),0,MAX(0,MIN(F305,DATE(Settings!$C$6,5,1))-MAX(E305,T$5)))</f>
        <v/>
      </c>
      <c r="U305" s="44">
        <f>IF(OR(E305="",F305=""),0,MAX(0,MIN(F305,DATE(Settings!$C$6,6,1))-MAX(E305,U$5)))</f>
        <v/>
      </c>
      <c r="V305" s="44">
        <f>IF(OR(E305="",F305=""),0,MAX(0,MIN(F305,DATE(Settings!$C$6,7,1))-MAX(E305,V$5)))</f>
        <v/>
      </c>
      <c r="W305" s="44">
        <f>IF(OR(E305="",F305=""),0,MAX(0,MIN(F305,DATE(Settings!$C$6,8,1))-MAX(E305,W$5)))</f>
        <v/>
      </c>
      <c r="X305" s="44">
        <f>IF(OR(E305="",F305=""),0,MAX(0,MIN(F305,DATE(Settings!$C$6,9,1))-MAX(E305,X$5)))</f>
        <v/>
      </c>
      <c r="Y305" s="44">
        <f>IF(OR(E305="",F305=""),0,MAX(0,MIN(F305,DATE(Settings!$C$6,10,1))-MAX(E305,Y$5)))</f>
        <v/>
      </c>
      <c r="Z305" s="44">
        <f>IF(OR(E305="",F305=""),0,MAX(0,MIN(F305,DATE(Settings!$C$6,11,1))-MAX(E305,Z$5)))</f>
        <v/>
      </c>
      <c r="AA305" s="44">
        <f>IF(OR(E305="",F305=""),0,MAX(0,MIN(F305,DATE(Settings!$C$6,12,1))-MAX(E305,AA$5)))</f>
        <v/>
      </c>
      <c r="AB305" s="44">
        <f>IF(OR(E305="",F305=""),0,MAX(0,MIN(F305,DATE(Settings!$C$6,13,1))-MAX(E305,AB$5)))</f>
        <v/>
      </c>
      <c r="AC305" s="63">
        <f>IF(N(L305)=0,0,M305/L305)</f>
        <v/>
      </c>
    </row>
    <row r="306" hidden="1">
      <c r="B306" s="14" t="n"/>
      <c r="C306" s="14" t="n"/>
      <c r="D306" s="14" t="n"/>
      <c r="E306" s="18" t="n"/>
      <c r="F306" s="18" t="n"/>
      <c r="G306" s="14" t="n"/>
      <c r="H306" s="60" t="n"/>
      <c r="I306" s="60" t="n"/>
      <c r="J306" s="60" t="n"/>
      <c r="K306" s="60" t="n"/>
      <c r="L306" s="33">
        <f>IF(OR(E306="",F306=""),"",MAX(0,F306-E306))</f>
        <v/>
      </c>
      <c r="M306" s="61">
        <f>IF(OR(E306="",F306=""),"",N(H306)*L306+N(I306)+N(J306))</f>
        <v/>
      </c>
      <c r="N306" s="61">
        <f>IF(OR(E306="",F306=""),"",IF(K306&lt;&gt;"",K306,(N(H306)*L306+N(I306))*IFERROR(VLOOKUP(D306,Settings!$F$11:$G$16,2,FALSE),0)))</f>
        <v/>
      </c>
      <c r="O306" s="62">
        <f>IF(OR(E306="",F306=""),"",M306-N306)</f>
        <v/>
      </c>
      <c r="P306" s="61">
        <f>IF(N(L306)=0,0,O306/L306)</f>
        <v/>
      </c>
      <c r="Q306" s="44">
        <f>IF(OR(E306="",F306=""),0,MAX(0,MIN(F306,DATE(Settings!$C$6,2,1))-MAX(E306,Q$5)))</f>
        <v/>
      </c>
      <c r="R306" s="44">
        <f>IF(OR(E306="",F306=""),0,MAX(0,MIN(F306,DATE(Settings!$C$6,3,1))-MAX(E306,R$5)))</f>
        <v/>
      </c>
      <c r="S306" s="44">
        <f>IF(OR(E306="",F306=""),0,MAX(0,MIN(F306,DATE(Settings!$C$6,4,1))-MAX(E306,S$5)))</f>
        <v/>
      </c>
      <c r="T306" s="44">
        <f>IF(OR(E306="",F306=""),0,MAX(0,MIN(F306,DATE(Settings!$C$6,5,1))-MAX(E306,T$5)))</f>
        <v/>
      </c>
      <c r="U306" s="44">
        <f>IF(OR(E306="",F306=""),0,MAX(0,MIN(F306,DATE(Settings!$C$6,6,1))-MAX(E306,U$5)))</f>
        <v/>
      </c>
      <c r="V306" s="44">
        <f>IF(OR(E306="",F306=""),0,MAX(0,MIN(F306,DATE(Settings!$C$6,7,1))-MAX(E306,V$5)))</f>
        <v/>
      </c>
      <c r="W306" s="44">
        <f>IF(OR(E306="",F306=""),0,MAX(0,MIN(F306,DATE(Settings!$C$6,8,1))-MAX(E306,W$5)))</f>
        <v/>
      </c>
      <c r="X306" s="44">
        <f>IF(OR(E306="",F306=""),0,MAX(0,MIN(F306,DATE(Settings!$C$6,9,1))-MAX(E306,X$5)))</f>
        <v/>
      </c>
      <c r="Y306" s="44">
        <f>IF(OR(E306="",F306=""),0,MAX(0,MIN(F306,DATE(Settings!$C$6,10,1))-MAX(E306,Y$5)))</f>
        <v/>
      </c>
      <c r="Z306" s="44">
        <f>IF(OR(E306="",F306=""),0,MAX(0,MIN(F306,DATE(Settings!$C$6,11,1))-MAX(E306,Z$5)))</f>
        <v/>
      </c>
      <c r="AA306" s="44">
        <f>IF(OR(E306="",F306=""),0,MAX(0,MIN(F306,DATE(Settings!$C$6,12,1))-MAX(E306,AA$5)))</f>
        <v/>
      </c>
      <c r="AB306" s="44">
        <f>IF(OR(E306="",F306=""),0,MAX(0,MIN(F306,DATE(Settings!$C$6,13,1))-MAX(E306,AB$5)))</f>
        <v/>
      </c>
      <c r="AC306" s="63">
        <f>IF(N(L306)=0,0,M306/L306)</f>
        <v/>
      </c>
    </row>
    <row r="307" hidden="1">
      <c r="B307" s="14" t="n"/>
      <c r="C307" s="14" t="n"/>
      <c r="D307" s="14" t="n"/>
      <c r="E307" s="18" t="n"/>
      <c r="F307" s="18" t="n"/>
      <c r="G307" s="14" t="n"/>
      <c r="H307" s="60" t="n"/>
      <c r="I307" s="60" t="n"/>
      <c r="J307" s="60" t="n"/>
      <c r="K307" s="60" t="n"/>
      <c r="L307" s="33">
        <f>IF(OR(E307="",F307=""),"",MAX(0,F307-E307))</f>
        <v/>
      </c>
      <c r="M307" s="61">
        <f>IF(OR(E307="",F307=""),"",N(H307)*L307+N(I307)+N(J307))</f>
        <v/>
      </c>
      <c r="N307" s="61">
        <f>IF(OR(E307="",F307=""),"",IF(K307&lt;&gt;"",K307,(N(H307)*L307+N(I307))*IFERROR(VLOOKUP(D307,Settings!$F$11:$G$16,2,FALSE),0)))</f>
        <v/>
      </c>
      <c r="O307" s="62">
        <f>IF(OR(E307="",F307=""),"",M307-N307)</f>
        <v/>
      </c>
      <c r="P307" s="61">
        <f>IF(N(L307)=0,0,O307/L307)</f>
        <v/>
      </c>
      <c r="Q307" s="44">
        <f>IF(OR(E307="",F307=""),0,MAX(0,MIN(F307,DATE(Settings!$C$6,2,1))-MAX(E307,Q$5)))</f>
        <v/>
      </c>
      <c r="R307" s="44">
        <f>IF(OR(E307="",F307=""),0,MAX(0,MIN(F307,DATE(Settings!$C$6,3,1))-MAX(E307,R$5)))</f>
        <v/>
      </c>
      <c r="S307" s="44">
        <f>IF(OR(E307="",F307=""),0,MAX(0,MIN(F307,DATE(Settings!$C$6,4,1))-MAX(E307,S$5)))</f>
        <v/>
      </c>
      <c r="T307" s="44">
        <f>IF(OR(E307="",F307=""),0,MAX(0,MIN(F307,DATE(Settings!$C$6,5,1))-MAX(E307,T$5)))</f>
        <v/>
      </c>
      <c r="U307" s="44">
        <f>IF(OR(E307="",F307=""),0,MAX(0,MIN(F307,DATE(Settings!$C$6,6,1))-MAX(E307,U$5)))</f>
        <v/>
      </c>
      <c r="V307" s="44">
        <f>IF(OR(E307="",F307=""),0,MAX(0,MIN(F307,DATE(Settings!$C$6,7,1))-MAX(E307,V$5)))</f>
        <v/>
      </c>
      <c r="W307" s="44">
        <f>IF(OR(E307="",F307=""),0,MAX(0,MIN(F307,DATE(Settings!$C$6,8,1))-MAX(E307,W$5)))</f>
        <v/>
      </c>
      <c r="X307" s="44">
        <f>IF(OR(E307="",F307=""),0,MAX(0,MIN(F307,DATE(Settings!$C$6,9,1))-MAX(E307,X$5)))</f>
        <v/>
      </c>
      <c r="Y307" s="44">
        <f>IF(OR(E307="",F307=""),0,MAX(0,MIN(F307,DATE(Settings!$C$6,10,1))-MAX(E307,Y$5)))</f>
        <v/>
      </c>
      <c r="Z307" s="44">
        <f>IF(OR(E307="",F307=""),0,MAX(0,MIN(F307,DATE(Settings!$C$6,11,1))-MAX(E307,Z$5)))</f>
        <v/>
      </c>
      <c r="AA307" s="44">
        <f>IF(OR(E307="",F307=""),0,MAX(0,MIN(F307,DATE(Settings!$C$6,12,1))-MAX(E307,AA$5)))</f>
        <v/>
      </c>
      <c r="AB307" s="44">
        <f>IF(OR(E307="",F307=""),0,MAX(0,MIN(F307,DATE(Settings!$C$6,13,1))-MAX(E307,AB$5)))</f>
        <v/>
      </c>
      <c r="AC307" s="63">
        <f>IF(N(L307)=0,0,M307/L307)</f>
        <v/>
      </c>
    </row>
    <row r="308" hidden="1">
      <c r="B308" s="14" t="n"/>
      <c r="C308" s="14" t="n"/>
      <c r="D308" s="14" t="n"/>
      <c r="E308" s="18" t="n"/>
      <c r="F308" s="18" t="n"/>
      <c r="G308" s="14" t="n"/>
      <c r="H308" s="60" t="n"/>
      <c r="I308" s="60" t="n"/>
      <c r="J308" s="60" t="n"/>
      <c r="K308" s="60" t="n"/>
      <c r="L308" s="33">
        <f>IF(OR(E308="",F308=""),"",MAX(0,F308-E308))</f>
        <v/>
      </c>
      <c r="M308" s="61">
        <f>IF(OR(E308="",F308=""),"",N(H308)*L308+N(I308)+N(J308))</f>
        <v/>
      </c>
      <c r="N308" s="61">
        <f>IF(OR(E308="",F308=""),"",IF(K308&lt;&gt;"",K308,(N(H308)*L308+N(I308))*IFERROR(VLOOKUP(D308,Settings!$F$11:$G$16,2,FALSE),0)))</f>
        <v/>
      </c>
      <c r="O308" s="62">
        <f>IF(OR(E308="",F308=""),"",M308-N308)</f>
        <v/>
      </c>
      <c r="P308" s="61">
        <f>IF(N(L308)=0,0,O308/L308)</f>
        <v/>
      </c>
      <c r="Q308" s="44">
        <f>IF(OR(E308="",F308=""),0,MAX(0,MIN(F308,DATE(Settings!$C$6,2,1))-MAX(E308,Q$5)))</f>
        <v/>
      </c>
      <c r="R308" s="44">
        <f>IF(OR(E308="",F308=""),0,MAX(0,MIN(F308,DATE(Settings!$C$6,3,1))-MAX(E308,R$5)))</f>
        <v/>
      </c>
      <c r="S308" s="44">
        <f>IF(OR(E308="",F308=""),0,MAX(0,MIN(F308,DATE(Settings!$C$6,4,1))-MAX(E308,S$5)))</f>
        <v/>
      </c>
      <c r="T308" s="44">
        <f>IF(OR(E308="",F308=""),0,MAX(0,MIN(F308,DATE(Settings!$C$6,5,1))-MAX(E308,T$5)))</f>
        <v/>
      </c>
      <c r="U308" s="44">
        <f>IF(OR(E308="",F308=""),0,MAX(0,MIN(F308,DATE(Settings!$C$6,6,1))-MAX(E308,U$5)))</f>
        <v/>
      </c>
      <c r="V308" s="44">
        <f>IF(OR(E308="",F308=""),0,MAX(0,MIN(F308,DATE(Settings!$C$6,7,1))-MAX(E308,V$5)))</f>
        <v/>
      </c>
      <c r="W308" s="44">
        <f>IF(OR(E308="",F308=""),0,MAX(0,MIN(F308,DATE(Settings!$C$6,8,1))-MAX(E308,W$5)))</f>
        <v/>
      </c>
      <c r="X308" s="44">
        <f>IF(OR(E308="",F308=""),0,MAX(0,MIN(F308,DATE(Settings!$C$6,9,1))-MAX(E308,X$5)))</f>
        <v/>
      </c>
      <c r="Y308" s="44">
        <f>IF(OR(E308="",F308=""),0,MAX(0,MIN(F308,DATE(Settings!$C$6,10,1))-MAX(E308,Y$5)))</f>
        <v/>
      </c>
      <c r="Z308" s="44">
        <f>IF(OR(E308="",F308=""),0,MAX(0,MIN(F308,DATE(Settings!$C$6,11,1))-MAX(E308,Z$5)))</f>
        <v/>
      </c>
      <c r="AA308" s="44">
        <f>IF(OR(E308="",F308=""),0,MAX(0,MIN(F308,DATE(Settings!$C$6,12,1))-MAX(E308,AA$5)))</f>
        <v/>
      </c>
      <c r="AB308" s="44">
        <f>IF(OR(E308="",F308=""),0,MAX(0,MIN(F308,DATE(Settings!$C$6,13,1))-MAX(E308,AB$5)))</f>
        <v/>
      </c>
      <c r="AC308" s="63">
        <f>IF(N(L308)=0,0,M308/L308)</f>
        <v/>
      </c>
    </row>
    <row r="309" hidden="1">
      <c r="B309" s="14" t="n"/>
      <c r="C309" s="14" t="n"/>
      <c r="D309" s="14" t="n"/>
      <c r="E309" s="18" t="n"/>
      <c r="F309" s="18" t="n"/>
      <c r="G309" s="14" t="n"/>
      <c r="H309" s="60" t="n"/>
      <c r="I309" s="60" t="n"/>
      <c r="J309" s="60" t="n"/>
      <c r="K309" s="60" t="n"/>
      <c r="L309" s="33">
        <f>IF(OR(E309="",F309=""),"",MAX(0,F309-E309))</f>
        <v/>
      </c>
      <c r="M309" s="61">
        <f>IF(OR(E309="",F309=""),"",N(H309)*L309+N(I309)+N(J309))</f>
        <v/>
      </c>
      <c r="N309" s="61">
        <f>IF(OR(E309="",F309=""),"",IF(K309&lt;&gt;"",K309,(N(H309)*L309+N(I309))*IFERROR(VLOOKUP(D309,Settings!$F$11:$G$16,2,FALSE),0)))</f>
        <v/>
      </c>
      <c r="O309" s="62">
        <f>IF(OR(E309="",F309=""),"",M309-N309)</f>
        <v/>
      </c>
      <c r="P309" s="61">
        <f>IF(N(L309)=0,0,O309/L309)</f>
        <v/>
      </c>
      <c r="Q309" s="44">
        <f>IF(OR(E309="",F309=""),0,MAX(0,MIN(F309,DATE(Settings!$C$6,2,1))-MAX(E309,Q$5)))</f>
        <v/>
      </c>
      <c r="R309" s="44">
        <f>IF(OR(E309="",F309=""),0,MAX(0,MIN(F309,DATE(Settings!$C$6,3,1))-MAX(E309,R$5)))</f>
        <v/>
      </c>
      <c r="S309" s="44">
        <f>IF(OR(E309="",F309=""),0,MAX(0,MIN(F309,DATE(Settings!$C$6,4,1))-MAX(E309,S$5)))</f>
        <v/>
      </c>
      <c r="T309" s="44">
        <f>IF(OR(E309="",F309=""),0,MAX(0,MIN(F309,DATE(Settings!$C$6,5,1))-MAX(E309,T$5)))</f>
        <v/>
      </c>
      <c r="U309" s="44">
        <f>IF(OR(E309="",F309=""),0,MAX(0,MIN(F309,DATE(Settings!$C$6,6,1))-MAX(E309,U$5)))</f>
        <v/>
      </c>
      <c r="V309" s="44">
        <f>IF(OR(E309="",F309=""),0,MAX(0,MIN(F309,DATE(Settings!$C$6,7,1))-MAX(E309,V$5)))</f>
        <v/>
      </c>
      <c r="W309" s="44">
        <f>IF(OR(E309="",F309=""),0,MAX(0,MIN(F309,DATE(Settings!$C$6,8,1))-MAX(E309,W$5)))</f>
        <v/>
      </c>
      <c r="X309" s="44">
        <f>IF(OR(E309="",F309=""),0,MAX(0,MIN(F309,DATE(Settings!$C$6,9,1))-MAX(E309,X$5)))</f>
        <v/>
      </c>
      <c r="Y309" s="44">
        <f>IF(OR(E309="",F309=""),0,MAX(0,MIN(F309,DATE(Settings!$C$6,10,1))-MAX(E309,Y$5)))</f>
        <v/>
      </c>
      <c r="Z309" s="44">
        <f>IF(OR(E309="",F309=""),0,MAX(0,MIN(F309,DATE(Settings!$C$6,11,1))-MAX(E309,Z$5)))</f>
        <v/>
      </c>
      <c r="AA309" s="44">
        <f>IF(OR(E309="",F309=""),0,MAX(0,MIN(F309,DATE(Settings!$C$6,12,1))-MAX(E309,AA$5)))</f>
        <v/>
      </c>
      <c r="AB309" s="44">
        <f>IF(OR(E309="",F309=""),0,MAX(0,MIN(F309,DATE(Settings!$C$6,13,1))-MAX(E309,AB$5)))</f>
        <v/>
      </c>
      <c r="AC309" s="63">
        <f>IF(N(L309)=0,0,M309/L309)</f>
        <v/>
      </c>
    </row>
    <row r="310" hidden="1">
      <c r="B310" s="14" t="n"/>
      <c r="C310" s="14" t="n"/>
      <c r="D310" s="14" t="n"/>
      <c r="E310" s="18" t="n"/>
      <c r="F310" s="18" t="n"/>
      <c r="G310" s="14" t="n"/>
      <c r="H310" s="60" t="n"/>
      <c r="I310" s="60" t="n"/>
      <c r="J310" s="60" t="n"/>
      <c r="K310" s="60" t="n"/>
      <c r="L310" s="33">
        <f>IF(OR(E310="",F310=""),"",MAX(0,F310-E310))</f>
        <v/>
      </c>
      <c r="M310" s="61">
        <f>IF(OR(E310="",F310=""),"",N(H310)*L310+N(I310)+N(J310))</f>
        <v/>
      </c>
      <c r="N310" s="61">
        <f>IF(OR(E310="",F310=""),"",IF(K310&lt;&gt;"",K310,(N(H310)*L310+N(I310))*IFERROR(VLOOKUP(D310,Settings!$F$11:$G$16,2,FALSE),0)))</f>
        <v/>
      </c>
      <c r="O310" s="62">
        <f>IF(OR(E310="",F310=""),"",M310-N310)</f>
        <v/>
      </c>
      <c r="P310" s="61">
        <f>IF(N(L310)=0,0,O310/L310)</f>
        <v/>
      </c>
      <c r="Q310" s="44">
        <f>IF(OR(E310="",F310=""),0,MAX(0,MIN(F310,DATE(Settings!$C$6,2,1))-MAX(E310,Q$5)))</f>
        <v/>
      </c>
      <c r="R310" s="44">
        <f>IF(OR(E310="",F310=""),0,MAX(0,MIN(F310,DATE(Settings!$C$6,3,1))-MAX(E310,R$5)))</f>
        <v/>
      </c>
      <c r="S310" s="44">
        <f>IF(OR(E310="",F310=""),0,MAX(0,MIN(F310,DATE(Settings!$C$6,4,1))-MAX(E310,S$5)))</f>
        <v/>
      </c>
      <c r="T310" s="44">
        <f>IF(OR(E310="",F310=""),0,MAX(0,MIN(F310,DATE(Settings!$C$6,5,1))-MAX(E310,T$5)))</f>
        <v/>
      </c>
      <c r="U310" s="44">
        <f>IF(OR(E310="",F310=""),0,MAX(0,MIN(F310,DATE(Settings!$C$6,6,1))-MAX(E310,U$5)))</f>
        <v/>
      </c>
      <c r="V310" s="44">
        <f>IF(OR(E310="",F310=""),0,MAX(0,MIN(F310,DATE(Settings!$C$6,7,1))-MAX(E310,V$5)))</f>
        <v/>
      </c>
      <c r="W310" s="44">
        <f>IF(OR(E310="",F310=""),0,MAX(0,MIN(F310,DATE(Settings!$C$6,8,1))-MAX(E310,W$5)))</f>
        <v/>
      </c>
      <c r="X310" s="44">
        <f>IF(OR(E310="",F310=""),0,MAX(0,MIN(F310,DATE(Settings!$C$6,9,1))-MAX(E310,X$5)))</f>
        <v/>
      </c>
      <c r="Y310" s="44">
        <f>IF(OR(E310="",F310=""),0,MAX(0,MIN(F310,DATE(Settings!$C$6,10,1))-MAX(E310,Y$5)))</f>
        <v/>
      </c>
      <c r="Z310" s="44">
        <f>IF(OR(E310="",F310=""),0,MAX(0,MIN(F310,DATE(Settings!$C$6,11,1))-MAX(E310,Z$5)))</f>
        <v/>
      </c>
      <c r="AA310" s="44">
        <f>IF(OR(E310="",F310=""),0,MAX(0,MIN(F310,DATE(Settings!$C$6,12,1))-MAX(E310,AA$5)))</f>
        <v/>
      </c>
      <c r="AB310" s="44">
        <f>IF(OR(E310="",F310=""),0,MAX(0,MIN(F310,DATE(Settings!$C$6,13,1))-MAX(E310,AB$5)))</f>
        <v/>
      </c>
      <c r="AC310" s="63">
        <f>IF(N(L310)=0,0,M310/L310)</f>
        <v/>
      </c>
    </row>
    <row r="311" hidden="1">
      <c r="B311" s="14" t="n"/>
      <c r="C311" s="14" t="n"/>
      <c r="D311" s="14" t="n"/>
      <c r="E311" s="18" t="n"/>
      <c r="F311" s="18" t="n"/>
      <c r="G311" s="14" t="n"/>
      <c r="H311" s="60" t="n"/>
      <c r="I311" s="60" t="n"/>
      <c r="J311" s="60" t="n"/>
      <c r="K311" s="60" t="n"/>
      <c r="L311" s="33">
        <f>IF(OR(E311="",F311=""),"",MAX(0,F311-E311))</f>
        <v/>
      </c>
      <c r="M311" s="61">
        <f>IF(OR(E311="",F311=""),"",N(H311)*L311+N(I311)+N(J311))</f>
        <v/>
      </c>
      <c r="N311" s="61">
        <f>IF(OR(E311="",F311=""),"",IF(K311&lt;&gt;"",K311,(N(H311)*L311+N(I311))*IFERROR(VLOOKUP(D311,Settings!$F$11:$G$16,2,FALSE),0)))</f>
        <v/>
      </c>
      <c r="O311" s="62">
        <f>IF(OR(E311="",F311=""),"",M311-N311)</f>
        <v/>
      </c>
      <c r="P311" s="61">
        <f>IF(N(L311)=0,0,O311/L311)</f>
        <v/>
      </c>
      <c r="Q311" s="44">
        <f>IF(OR(E311="",F311=""),0,MAX(0,MIN(F311,DATE(Settings!$C$6,2,1))-MAX(E311,Q$5)))</f>
        <v/>
      </c>
      <c r="R311" s="44">
        <f>IF(OR(E311="",F311=""),0,MAX(0,MIN(F311,DATE(Settings!$C$6,3,1))-MAX(E311,R$5)))</f>
        <v/>
      </c>
      <c r="S311" s="44">
        <f>IF(OR(E311="",F311=""),0,MAX(0,MIN(F311,DATE(Settings!$C$6,4,1))-MAX(E311,S$5)))</f>
        <v/>
      </c>
      <c r="T311" s="44">
        <f>IF(OR(E311="",F311=""),0,MAX(0,MIN(F311,DATE(Settings!$C$6,5,1))-MAX(E311,T$5)))</f>
        <v/>
      </c>
      <c r="U311" s="44">
        <f>IF(OR(E311="",F311=""),0,MAX(0,MIN(F311,DATE(Settings!$C$6,6,1))-MAX(E311,U$5)))</f>
        <v/>
      </c>
      <c r="V311" s="44">
        <f>IF(OR(E311="",F311=""),0,MAX(0,MIN(F311,DATE(Settings!$C$6,7,1))-MAX(E311,V$5)))</f>
        <v/>
      </c>
      <c r="W311" s="44">
        <f>IF(OR(E311="",F311=""),0,MAX(0,MIN(F311,DATE(Settings!$C$6,8,1))-MAX(E311,W$5)))</f>
        <v/>
      </c>
      <c r="X311" s="44">
        <f>IF(OR(E311="",F311=""),0,MAX(0,MIN(F311,DATE(Settings!$C$6,9,1))-MAX(E311,X$5)))</f>
        <v/>
      </c>
      <c r="Y311" s="44">
        <f>IF(OR(E311="",F311=""),0,MAX(0,MIN(F311,DATE(Settings!$C$6,10,1))-MAX(E311,Y$5)))</f>
        <v/>
      </c>
      <c r="Z311" s="44">
        <f>IF(OR(E311="",F311=""),0,MAX(0,MIN(F311,DATE(Settings!$C$6,11,1))-MAX(E311,Z$5)))</f>
        <v/>
      </c>
      <c r="AA311" s="44">
        <f>IF(OR(E311="",F311=""),0,MAX(0,MIN(F311,DATE(Settings!$C$6,12,1))-MAX(E311,AA$5)))</f>
        <v/>
      </c>
      <c r="AB311" s="44">
        <f>IF(OR(E311="",F311=""),0,MAX(0,MIN(F311,DATE(Settings!$C$6,13,1))-MAX(E311,AB$5)))</f>
        <v/>
      </c>
      <c r="AC311" s="63">
        <f>IF(N(L311)=0,0,M311/L311)</f>
        <v/>
      </c>
    </row>
    <row r="312" hidden="1">
      <c r="B312" s="14" t="n"/>
      <c r="C312" s="14" t="n"/>
      <c r="D312" s="14" t="n"/>
      <c r="E312" s="18" t="n"/>
      <c r="F312" s="18" t="n"/>
      <c r="G312" s="14" t="n"/>
      <c r="H312" s="60" t="n"/>
      <c r="I312" s="60" t="n"/>
      <c r="J312" s="60" t="n"/>
      <c r="K312" s="60" t="n"/>
      <c r="L312" s="33">
        <f>IF(OR(E312="",F312=""),"",MAX(0,F312-E312))</f>
        <v/>
      </c>
      <c r="M312" s="61">
        <f>IF(OR(E312="",F312=""),"",N(H312)*L312+N(I312)+N(J312))</f>
        <v/>
      </c>
      <c r="N312" s="61">
        <f>IF(OR(E312="",F312=""),"",IF(K312&lt;&gt;"",K312,(N(H312)*L312+N(I312))*IFERROR(VLOOKUP(D312,Settings!$F$11:$G$16,2,FALSE),0)))</f>
        <v/>
      </c>
      <c r="O312" s="62">
        <f>IF(OR(E312="",F312=""),"",M312-N312)</f>
        <v/>
      </c>
      <c r="P312" s="61">
        <f>IF(N(L312)=0,0,O312/L312)</f>
        <v/>
      </c>
      <c r="Q312" s="44">
        <f>IF(OR(E312="",F312=""),0,MAX(0,MIN(F312,DATE(Settings!$C$6,2,1))-MAX(E312,Q$5)))</f>
        <v/>
      </c>
      <c r="R312" s="44">
        <f>IF(OR(E312="",F312=""),0,MAX(0,MIN(F312,DATE(Settings!$C$6,3,1))-MAX(E312,R$5)))</f>
        <v/>
      </c>
      <c r="S312" s="44">
        <f>IF(OR(E312="",F312=""),0,MAX(0,MIN(F312,DATE(Settings!$C$6,4,1))-MAX(E312,S$5)))</f>
        <v/>
      </c>
      <c r="T312" s="44">
        <f>IF(OR(E312="",F312=""),0,MAX(0,MIN(F312,DATE(Settings!$C$6,5,1))-MAX(E312,T$5)))</f>
        <v/>
      </c>
      <c r="U312" s="44">
        <f>IF(OR(E312="",F312=""),0,MAX(0,MIN(F312,DATE(Settings!$C$6,6,1))-MAX(E312,U$5)))</f>
        <v/>
      </c>
      <c r="V312" s="44">
        <f>IF(OR(E312="",F312=""),0,MAX(0,MIN(F312,DATE(Settings!$C$6,7,1))-MAX(E312,V$5)))</f>
        <v/>
      </c>
      <c r="W312" s="44">
        <f>IF(OR(E312="",F312=""),0,MAX(0,MIN(F312,DATE(Settings!$C$6,8,1))-MAX(E312,W$5)))</f>
        <v/>
      </c>
      <c r="X312" s="44">
        <f>IF(OR(E312="",F312=""),0,MAX(0,MIN(F312,DATE(Settings!$C$6,9,1))-MAX(E312,X$5)))</f>
        <v/>
      </c>
      <c r="Y312" s="44">
        <f>IF(OR(E312="",F312=""),0,MAX(0,MIN(F312,DATE(Settings!$C$6,10,1))-MAX(E312,Y$5)))</f>
        <v/>
      </c>
      <c r="Z312" s="44">
        <f>IF(OR(E312="",F312=""),0,MAX(0,MIN(F312,DATE(Settings!$C$6,11,1))-MAX(E312,Z$5)))</f>
        <v/>
      </c>
      <c r="AA312" s="44">
        <f>IF(OR(E312="",F312=""),0,MAX(0,MIN(F312,DATE(Settings!$C$6,12,1))-MAX(E312,AA$5)))</f>
        <v/>
      </c>
      <c r="AB312" s="44">
        <f>IF(OR(E312="",F312=""),0,MAX(0,MIN(F312,DATE(Settings!$C$6,13,1))-MAX(E312,AB$5)))</f>
        <v/>
      </c>
      <c r="AC312" s="63">
        <f>IF(N(L312)=0,0,M312/L312)</f>
        <v/>
      </c>
    </row>
    <row r="313" hidden="1">
      <c r="B313" s="14" t="n"/>
      <c r="C313" s="14" t="n"/>
      <c r="D313" s="14" t="n"/>
      <c r="E313" s="18" t="n"/>
      <c r="F313" s="18" t="n"/>
      <c r="G313" s="14" t="n"/>
      <c r="H313" s="60" t="n"/>
      <c r="I313" s="60" t="n"/>
      <c r="J313" s="60" t="n"/>
      <c r="K313" s="60" t="n"/>
      <c r="L313" s="33">
        <f>IF(OR(E313="",F313=""),"",MAX(0,F313-E313))</f>
        <v/>
      </c>
      <c r="M313" s="61">
        <f>IF(OR(E313="",F313=""),"",N(H313)*L313+N(I313)+N(J313))</f>
        <v/>
      </c>
      <c r="N313" s="61">
        <f>IF(OR(E313="",F313=""),"",IF(K313&lt;&gt;"",K313,(N(H313)*L313+N(I313))*IFERROR(VLOOKUP(D313,Settings!$F$11:$G$16,2,FALSE),0)))</f>
        <v/>
      </c>
      <c r="O313" s="62">
        <f>IF(OR(E313="",F313=""),"",M313-N313)</f>
        <v/>
      </c>
      <c r="P313" s="61">
        <f>IF(N(L313)=0,0,O313/L313)</f>
        <v/>
      </c>
      <c r="Q313" s="44">
        <f>IF(OR(E313="",F313=""),0,MAX(0,MIN(F313,DATE(Settings!$C$6,2,1))-MAX(E313,Q$5)))</f>
        <v/>
      </c>
      <c r="R313" s="44">
        <f>IF(OR(E313="",F313=""),0,MAX(0,MIN(F313,DATE(Settings!$C$6,3,1))-MAX(E313,R$5)))</f>
        <v/>
      </c>
      <c r="S313" s="44">
        <f>IF(OR(E313="",F313=""),0,MAX(0,MIN(F313,DATE(Settings!$C$6,4,1))-MAX(E313,S$5)))</f>
        <v/>
      </c>
      <c r="T313" s="44">
        <f>IF(OR(E313="",F313=""),0,MAX(0,MIN(F313,DATE(Settings!$C$6,5,1))-MAX(E313,T$5)))</f>
        <v/>
      </c>
      <c r="U313" s="44">
        <f>IF(OR(E313="",F313=""),0,MAX(0,MIN(F313,DATE(Settings!$C$6,6,1))-MAX(E313,U$5)))</f>
        <v/>
      </c>
      <c r="V313" s="44">
        <f>IF(OR(E313="",F313=""),0,MAX(0,MIN(F313,DATE(Settings!$C$6,7,1))-MAX(E313,V$5)))</f>
        <v/>
      </c>
      <c r="W313" s="44">
        <f>IF(OR(E313="",F313=""),0,MAX(0,MIN(F313,DATE(Settings!$C$6,8,1))-MAX(E313,W$5)))</f>
        <v/>
      </c>
      <c r="X313" s="44">
        <f>IF(OR(E313="",F313=""),0,MAX(0,MIN(F313,DATE(Settings!$C$6,9,1))-MAX(E313,X$5)))</f>
        <v/>
      </c>
      <c r="Y313" s="44">
        <f>IF(OR(E313="",F313=""),0,MAX(0,MIN(F313,DATE(Settings!$C$6,10,1))-MAX(E313,Y$5)))</f>
        <v/>
      </c>
      <c r="Z313" s="44">
        <f>IF(OR(E313="",F313=""),0,MAX(0,MIN(F313,DATE(Settings!$C$6,11,1))-MAX(E313,Z$5)))</f>
        <v/>
      </c>
      <c r="AA313" s="44">
        <f>IF(OR(E313="",F313=""),0,MAX(0,MIN(F313,DATE(Settings!$C$6,12,1))-MAX(E313,AA$5)))</f>
        <v/>
      </c>
      <c r="AB313" s="44">
        <f>IF(OR(E313="",F313=""),0,MAX(0,MIN(F313,DATE(Settings!$C$6,13,1))-MAX(E313,AB$5)))</f>
        <v/>
      </c>
      <c r="AC313" s="63">
        <f>IF(N(L313)=0,0,M313/L313)</f>
        <v/>
      </c>
    </row>
    <row r="314" hidden="1">
      <c r="B314" s="14" t="n"/>
      <c r="C314" s="14" t="n"/>
      <c r="D314" s="14" t="n"/>
      <c r="E314" s="18" t="n"/>
      <c r="F314" s="18" t="n"/>
      <c r="G314" s="14" t="n"/>
      <c r="H314" s="60" t="n"/>
      <c r="I314" s="60" t="n"/>
      <c r="J314" s="60" t="n"/>
      <c r="K314" s="60" t="n"/>
      <c r="L314" s="33">
        <f>IF(OR(E314="",F314=""),"",MAX(0,F314-E314))</f>
        <v/>
      </c>
      <c r="M314" s="61">
        <f>IF(OR(E314="",F314=""),"",N(H314)*L314+N(I314)+N(J314))</f>
        <v/>
      </c>
      <c r="N314" s="61">
        <f>IF(OR(E314="",F314=""),"",IF(K314&lt;&gt;"",K314,(N(H314)*L314+N(I314))*IFERROR(VLOOKUP(D314,Settings!$F$11:$G$16,2,FALSE),0)))</f>
        <v/>
      </c>
      <c r="O314" s="62">
        <f>IF(OR(E314="",F314=""),"",M314-N314)</f>
        <v/>
      </c>
      <c r="P314" s="61">
        <f>IF(N(L314)=0,0,O314/L314)</f>
        <v/>
      </c>
      <c r="Q314" s="44">
        <f>IF(OR(E314="",F314=""),0,MAX(0,MIN(F314,DATE(Settings!$C$6,2,1))-MAX(E314,Q$5)))</f>
        <v/>
      </c>
      <c r="R314" s="44">
        <f>IF(OR(E314="",F314=""),0,MAX(0,MIN(F314,DATE(Settings!$C$6,3,1))-MAX(E314,R$5)))</f>
        <v/>
      </c>
      <c r="S314" s="44">
        <f>IF(OR(E314="",F314=""),0,MAX(0,MIN(F314,DATE(Settings!$C$6,4,1))-MAX(E314,S$5)))</f>
        <v/>
      </c>
      <c r="T314" s="44">
        <f>IF(OR(E314="",F314=""),0,MAX(0,MIN(F314,DATE(Settings!$C$6,5,1))-MAX(E314,T$5)))</f>
        <v/>
      </c>
      <c r="U314" s="44">
        <f>IF(OR(E314="",F314=""),0,MAX(0,MIN(F314,DATE(Settings!$C$6,6,1))-MAX(E314,U$5)))</f>
        <v/>
      </c>
      <c r="V314" s="44">
        <f>IF(OR(E314="",F314=""),0,MAX(0,MIN(F314,DATE(Settings!$C$6,7,1))-MAX(E314,V$5)))</f>
        <v/>
      </c>
      <c r="W314" s="44">
        <f>IF(OR(E314="",F314=""),0,MAX(0,MIN(F314,DATE(Settings!$C$6,8,1))-MAX(E314,W$5)))</f>
        <v/>
      </c>
      <c r="X314" s="44">
        <f>IF(OR(E314="",F314=""),0,MAX(0,MIN(F314,DATE(Settings!$C$6,9,1))-MAX(E314,X$5)))</f>
        <v/>
      </c>
      <c r="Y314" s="44">
        <f>IF(OR(E314="",F314=""),0,MAX(0,MIN(F314,DATE(Settings!$C$6,10,1))-MAX(E314,Y$5)))</f>
        <v/>
      </c>
      <c r="Z314" s="44">
        <f>IF(OR(E314="",F314=""),0,MAX(0,MIN(F314,DATE(Settings!$C$6,11,1))-MAX(E314,Z$5)))</f>
        <v/>
      </c>
      <c r="AA314" s="44">
        <f>IF(OR(E314="",F314=""),0,MAX(0,MIN(F314,DATE(Settings!$C$6,12,1))-MAX(E314,AA$5)))</f>
        <v/>
      </c>
      <c r="AB314" s="44">
        <f>IF(OR(E314="",F314=""),0,MAX(0,MIN(F314,DATE(Settings!$C$6,13,1))-MAX(E314,AB$5)))</f>
        <v/>
      </c>
      <c r="AC314" s="63">
        <f>IF(N(L314)=0,0,M314/L314)</f>
        <v/>
      </c>
    </row>
    <row r="315" hidden="1">
      <c r="B315" s="14" t="n"/>
      <c r="C315" s="14" t="n"/>
      <c r="D315" s="14" t="n"/>
      <c r="E315" s="18" t="n"/>
      <c r="F315" s="18" t="n"/>
      <c r="G315" s="14" t="n"/>
      <c r="H315" s="60" t="n"/>
      <c r="I315" s="60" t="n"/>
      <c r="J315" s="60" t="n"/>
      <c r="K315" s="60" t="n"/>
      <c r="L315" s="33">
        <f>IF(OR(E315="",F315=""),"",MAX(0,F315-E315))</f>
        <v/>
      </c>
      <c r="M315" s="61">
        <f>IF(OR(E315="",F315=""),"",N(H315)*L315+N(I315)+N(J315))</f>
        <v/>
      </c>
      <c r="N315" s="61">
        <f>IF(OR(E315="",F315=""),"",IF(K315&lt;&gt;"",K315,(N(H315)*L315+N(I315))*IFERROR(VLOOKUP(D315,Settings!$F$11:$G$16,2,FALSE),0)))</f>
        <v/>
      </c>
      <c r="O315" s="62">
        <f>IF(OR(E315="",F315=""),"",M315-N315)</f>
        <v/>
      </c>
      <c r="P315" s="61">
        <f>IF(N(L315)=0,0,O315/L315)</f>
        <v/>
      </c>
      <c r="Q315" s="44">
        <f>IF(OR(E315="",F315=""),0,MAX(0,MIN(F315,DATE(Settings!$C$6,2,1))-MAX(E315,Q$5)))</f>
        <v/>
      </c>
      <c r="R315" s="44">
        <f>IF(OR(E315="",F315=""),0,MAX(0,MIN(F315,DATE(Settings!$C$6,3,1))-MAX(E315,R$5)))</f>
        <v/>
      </c>
      <c r="S315" s="44">
        <f>IF(OR(E315="",F315=""),0,MAX(0,MIN(F315,DATE(Settings!$C$6,4,1))-MAX(E315,S$5)))</f>
        <v/>
      </c>
      <c r="T315" s="44">
        <f>IF(OR(E315="",F315=""),0,MAX(0,MIN(F315,DATE(Settings!$C$6,5,1))-MAX(E315,T$5)))</f>
        <v/>
      </c>
      <c r="U315" s="44">
        <f>IF(OR(E315="",F315=""),0,MAX(0,MIN(F315,DATE(Settings!$C$6,6,1))-MAX(E315,U$5)))</f>
        <v/>
      </c>
      <c r="V315" s="44">
        <f>IF(OR(E315="",F315=""),0,MAX(0,MIN(F315,DATE(Settings!$C$6,7,1))-MAX(E315,V$5)))</f>
        <v/>
      </c>
      <c r="W315" s="44">
        <f>IF(OR(E315="",F315=""),0,MAX(0,MIN(F315,DATE(Settings!$C$6,8,1))-MAX(E315,W$5)))</f>
        <v/>
      </c>
      <c r="X315" s="44">
        <f>IF(OR(E315="",F315=""),0,MAX(0,MIN(F315,DATE(Settings!$C$6,9,1))-MAX(E315,X$5)))</f>
        <v/>
      </c>
      <c r="Y315" s="44">
        <f>IF(OR(E315="",F315=""),0,MAX(0,MIN(F315,DATE(Settings!$C$6,10,1))-MAX(E315,Y$5)))</f>
        <v/>
      </c>
      <c r="Z315" s="44">
        <f>IF(OR(E315="",F315=""),0,MAX(0,MIN(F315,DATE(Settings!$C$6,11,1))-MAX(E315,Z$5)))</f>
        <v/>
      </c>
      <c r="AA315" s="44">
        <f>IF(OR(E315="",F315=""),0,MAX(0,MIN(F315,DATE(Settings!$C$6,12,1))-MAX(E315,AA$5)))</f>
        <v/>
      </c>
      <c r="AB315" s="44">
        <f>IF(OR(E315="",F315=""),0,MAX(0,MIN(F315,DATE(Settings!$C$6,13,1))-MAX(E315,AB$5)))</f>
        <v/>
      </c>
      <c r="AC315" s="63">
        <f>IF(N(L315)=0,0,M315/L315)</f>
        <v/>
      </c>
    </row>
    <row r="316" hidden="1">
      <c r="B316" s="14" t="n"/>
      <c r="C316" s="14" t="n"/>
      <c r="D316" s="14" t="n"/>
      <c r="E316" s="18" t="n"/>
      <c r="F316" s="18" t="n"/>
      <c r="G316" s="14" t="n"/>
      <c r="H316" s="60" t="n"/>
      <c r="I316" s="60" t="n"/>
      <c r="J316" s="60" t="n"/>
      <c r="K316" s="60" t="n"/>
      <c r="L316" s="33">
        <f>IF(OR(E316="",F316=""),"",MAX(0,F316-E316))</f>
        <v/>
      </c>
      <c r="M316" s="61">
        <f>IF(OR(E316="",F316=""),"",N(H316)*L316+N(I316)+N(J316))</f>
        <v/>
      </c>
      <c r="N316" s="61">
        <f>IF(OR(E316="",F316=""),"",IF(K316&lt;&gt;"",K316,(N(H316)*L316+N(I316))*IFERROR(VLOOKUP(D316,Settings!$F$11:$G$16,2,FALSE),0)))</f>
        <v/>
      </c>
      <c r="O316" s="62">
        <f>IF(OR(E316="",F316=""),"",M316-N316)</f>
        <v/>
      </c>
      <c r="P316" s="61">
        <f>IF(N(L316)=0,0,O316/L316)</f>
        <v/>
      </c>
      <c r="Q316" s="44">
        <f>IF(OR(E316="",F316=""),0,MAX(0,MIN(F316,DATE(Settings!$C$6,2,1))-MAX(E316,Q$5)))</f>
        <v/>
      </c>
      <c r="R316" s="44">
        <f>IF(OR(E316="",F316=""),0,MAX(0,MIN(F316,DATE(Settings!$C$6,3,1))-MAX(E316,R$5)))</f>
        <v/>
      </c>
      <c r="S316" s="44">
        <f>IF(OR(E316="",F316=""),0,MAX(0,MIN(F316,DATE(Settings!$C$6,4,1))-MAX(E316,S$5)))</f>
        <v/>
      </c>
      <c r="T316" s="44">
        <f>IF(OR(E316="",F316=""),0,MAX(0,MIN(F316,DATE(Settings!$C$6,5,1))-MAX(E316,T$5)))</f>
        <v/>
      </c>
      <c r="U316" s="44">
        <f>IF(OR(E316="",F316=""),0,MAX(0,MIN(F316,DATE(Settings!$C$6,6,1))-MAX(E316,U$5)))</f>
        <v/>
      </c>
      <c r="V316" s="44">
        <f>IF(OR(E316="",F316=""),0,MAX(0,MIN(F316,DATE(Settings!$C$6,7,1))-MAX(E316,V$5)))</f>
        <v/>
      </c>
      <c r="W316" s="44">
        <f>IF(OR(E316="",F316=""),0,MAX(0,MIN(F316,DATE(Settings!$C$6,8,1))-MAX(E316,W$5)))</f>
        <v/>
      </c>
      <c r="X316" s="44">
        <f>IF(OR(E316="",F316=""),0,MAX(0,MIN(F316,DATE(Settings!$C$6,9,1))-MAX(E316,X$5)))</f>
        <v/>
      </c>
      <c r="Y316" s="44">
        <f>IF(OR(E316="",F316=""),0,MAX(0,MIN(F316,DATE(Settings!$C$6,10,1))-MAX(E316,Y$5)))</f>
        <v/>
      </c>
      <c r="Z316" s="44">
        <f>IF(OR(E316="",F316=""),0,MAX(0,MIN(F316,DATE(Settings!$C$6,11,1))-MAX(E316,Z$5)))</f>
        <v/>
      </c>
      <c r="AA316" s="44">
        <f>IF(OR(E316="",F316=""),0,MAX(0,MIN(F316,DATE(Settings!$C$6,12,1))-MAX(E316,AA$5)))</f>
        <v/>
      </c>
      <c r="AB316" s="44">
        <f>IF(OR(E316="",F316=""),0,MAX(0,MIN(F316,DATE(Settings!$C$6,13,1))-MAX(E316,AB$5)))</f>
        <v/>
      </c>
      <c r="AC316" s="63">
        <f>IF(N(L316)=0,0,M316/L316)</f>
        <v/>
      </c>
    </row>
    <row r="317" hidden="1">
      <c r="B317" s="14" t="n"/>
      <c r="C317" s="14" t="n"/>
      <c r="D317" s="14" t="n"/>
      <c r="E317" s="18" t="n"/>
      <c r="F317" s="18" t="n"/>
      <c r="G317" s="14" t="n"/>
      <c r="H317" s="60" t="n"/>
      <c r="I317" s="60" t="n"/>
      <c r="J317" s="60" t="n"/>
      <c r="K317" s="60" t="n"/>
      <c r="L317" s="33">
        <f>IF(OR(E317="",F317=""),"",MAX(0,F317-E317))</f>
        <v/>
      </c>
      <c r="M317" s="61">
        <f>IF(OR(E317="",F317=""),"",N(H317)*L317+N(I317)+N(J317))</f>
        <v/>
      </c>
      <c r="N317" s="61">
        <f>IF(OR(E317="",F317=""),"",IF(K317&lt;&gt;"",K317,(N(H317)*L317+N(I317))*IFERROR(VLOOKUP(D317,Settings!$F$11:$G$16,2,FALSE),0)))</f>
        <v/>
      </c>
      <c r="O317" s="62">
        <f>IF(OR(E317="",F317=""),"",M317-N317)</f>
        <v/>
      </c>
      <c r="P317" s="61">
        <f>IF(N(L317)=0,0,O317/L317)</f>
        <v/>
      </c>
      <c r="Q317" s="44">
        <f>IF(OR(E317="",F317=""),0,MAX(0,MIN(F317,DATE(Settings!$C$6,2,1))-MAX(E317,Q$5)))</f>
        <v/>
      </c>
      <c r="R317" s="44">
        <f>IF(OR(E317="",F317=""),0,MAX(0,MIN(F317,DATE(Settings!$C$6,3,1))-MAX(E317,R$5)))</f>
        <v/>
      </c>
      <c r="S317" s="44">
        <f>IF(OR(E317="",F317=""),0,MAX(0,MIN(F317,DATE(Settings!$C$6,4,1))-MAX(E317,S$5)))</f>
        <v/>
      </c>
      <c r="T317" s="44">
        <f>IF(OR(E317="",F317=""),0,MAX(0,MIN(F317,DATE(Settings!$C$6,5,1))-MAX(E317,T$5)))</f>
        <v/>
      </c>
      <c r="U317" s="44">
        <f>IF(OR(E317="",F317=""),0,MAX(0,MIN(F317,DATE(Settings!$C$6,6,1))-MAX(E317,U$5)))</f>
        <v/>
      </c>
      <c r="V317" s="44">
        <f>IF(OR(E317="",F317=""),0,MAX(0,MIN(F317,DATE(Settings!$C$6,7,1))-MAX(E317,V$5)))</f>
        <v/>
      </c>
      <c r="W317" s="44">
        <f>IF(OR(E317="",F317=""),0,MAX(0,MIN(F317,DATE(Settings!$C$6,8,1))-MAX(E317,W$5)))</f>
        <v/>
      </c>
      <c r="X317" s="44">
        <f>IF(OR(E317="",F317=""),0,MAX(0,MIN(F317,DATE(Settings!$C$6,9,1))-MAX(E317,X$5)))</f>
        <v/>
      </c>
      <c r="Y317" s="44">
        <f>IF(OR(E317="",F317=""),0,MAX(0,MIN(F317,DATE(Settings!$C$6,10,1))-MAX(E317,Y$5)))</f>
        <v/>
      </c>
      <c r="Z317" s="44">
        <f>IF(OR(E317="",F317=""),0,MAX(0,MIN(F317,DATE(Settings!$C$6,11,1))-MAX(E317,Z$5)))</f>
        <v/>
      </c>
      <c r="AA317" s="44">
        <f>IF(OR(E317="",F317=""),0,MAX(0,MIN(F317,DATE(Settings!$C$6,12,1))-MAX(E317,AA$5)))</f>
        <v/>
      </c>
      <c r="AB317" s="44">
        <f>IF(OR(E317="",F317=""),0,MAX(0,MIN(F317,DATE(Settings!$C$6,13,1))-MAX(E317,AB$5)))</f>
        <v/>
      </c>
      <c r="AC317" s="63">
        <f>IF(N(L317)=0,0,M317/L317)</f>
        <v/>
      </c>
    </row>
    <row r="318" hidden="1">
      <c r="B318" s="14" t="n"/>
      <c r="C318" s="14" t="n"/>
      <c r="D318" s="14" t="n"/>
      <c r="E318" s="18" t="n"/>
      <c r="F318" s="18" t="n"/>
      <c r="G318" s="14" t="n"/>
      <c r="H318" s="60" t="n"/>
      <c r="I318" s="60" t="n"/>
      <c r="J318" s="60" t="n"/>
      <c r="K318" s="60" t="n"/>
      <c r="L318" s="33">
        <f>IF(OR(E318="",F318=""),"",MAX(0,F318-E318))</f>
        <v/>
      </c>
      <c r="M318" s="61">
        <f>IF(OR(E318="",F318=""),"",N(H318)*L318+N(I318)+N(J318))</f>
        <v/>
      </c>
      <c r="N318" s="61">
        <f>IF(OR(E318="",F318=""),"",IF(K318&lt;&gt;"",K318,(N(H318)*L318+N(I318))*IFERROR(VLOOKUP(D318,Settings!$F$11:$G$16,2,FALSE),0)))</f>
        <v/>
      </c>
      <c r="O318" s="62">
        <f>IF(OR(E318="",F318=""),"",M318-N318)</f>
        <v/>
      </c>
      <c r="P318" s="61">
        <f>IF(N(L318)=0,0,O318/L318)</f>
        <v/>
      </c>
      <c r="Q318" s="44">
        <f>IF(OR(E318="",F318=""),0,MAX(0,MIN(F318,DATE(Settings!$C$6,2,1))-MAX(E318,Q$5)))</f>
        <v/>
      </c>
      <c r="R318" s="44">
        <f>IF(OR(E318="",F318=""),0,MAX(0,MIN(F318,DATE(Settings!$C$6,3,1))-MAX(E318,R$5)))</f>
        <v/>
      </c>
      <c r="S318" s="44">
        <f>IF(OR(E318="",F318=""),0,MAX(0,MIN(F318,DATE(Settings!$C$6,4,1))-MAX(E318,S$5)))</f>
        <v/>
      </c>
      <c r="T318" s="44">
        <f>IF(OR(E318="",F318=""),0,MAX(0,MIN(F318,DATE(Settings!$C$6,5,1))-MAX(E318,T$5)))</f>
        <v/>
      </c>
      <c r="U318" s="44">
        <f>IF(OR(E318="",F318=""),0,MAX(0,MIN(F318,DATE(Settings!$C$6,6,1))-MAX(E318,U$5)))</f>
        <v/>
      </c>
      <c r="V318" s="44">
        <f>IF(OR(E318="",F318=""),0,MAX(0,MIN(F318,DATE(Settings!$C$6,7,1))-MAX(E318,V$5)))</f>
        <v/>
      </c>
      <c r="W318" s="44">
        <f>IF(OR(E318="",F318=""),0,MAX(0,MIN(F318,DATE(Settings!$C$6,8,1))-MAX(E318,W$5)))</f>
        <v/>
      </c>
      <c r="X318" s="44">
        <f>IF(OR(E318="",F318=""),0,MAX(0,MIN(F318,DATE(Settings!$C$6,9,1))-MAX(E318,X$5)))</f>
        <v/>
      </c>
      <c r="Y318" s="44">
        <f>IF(OR(E318="",F318=""),0,MAX(0,MIN(F318,DATE(Settings!$C$6,10,1))-MAX(E318,Y$5)))</f>
        <v/>
      </c>
      <c r="Z318" s="44">
        <f>IF(OR(E318="",F318=""),0,MAX(0,MIN(F318,DATE(Settings!$C$6,11,1))-MAX(E318,Z$5)))</f>
        <v/>
      </c>
      <c r="AA318" s="44">
        <f>IF(OR(E318="",F318=""),0,MAX(0,MIN(F318,DATE(Settings!$C$6,12,1))-MAX(E318,AA$5)))</f>
        <v/>
      </c>
      <c r="AB318" s="44">
        <f>IF(OR(E318="",F318=""),0,MAX(0,MIN(F318,DATE(Settings!$C$6,13,1))-MAX(E318,AB$5)))</f>
        <v/>
      </c>
      <c r="AC318" s="63">
        <f>IF(N(L318)=0,0,M318/L318)</f>
        <v/>
      </c>
    </row>
    <row r="319" hidden="1">
      <c r="B319" s="14" t="n"/>
      <c r="C319" s="14" t="n"/>
      <c r="D319" s="14" t="n"/>
      <c r="E319" s="18" t="n"/>
      <c r="F319" s="18" t="n"/>
      <c r="G319" s="14" t="n"/>
      <c r="H319" s="60" t="n"/>
      <c r="I319" s="60" t="n"/>
      <c r="J319" s="60" t="n"/>
      <c r="K319" s="60" t="n"/>
      <c r="L319" s="33">
        <f>IF(OR(E319="",F319=""),"",MAX(0,F319-E319))</f>
        <v/>
      </c>
      <c r="M319" s="61">
        <f>IF(OR(E319="",F319=""),"",N(H319)*L319+N(I319)+N(J319))</f>
        <v/>
      </c>
      <c r="N319" s="61">
        <f>IF(OR(E319="",F319=""),"",IF(K319&lt;&gt;"",K319,(N(H319)*L319+N(I319))*IFERROR(VLOOKUP(D319,Settings!$F$11:$G$16,2,FALSE),0)))</f>
        <v/>
      </c>
      <c r="O319" s="62">
        <f>IF(OR(E319="",F319=""),"",M319-N319)</f>
        <v/>
      </c>
      <c r="P319" s="61">
        <f>IF(N(L319)=0,0,O319/L319)</f>
        <v/>
      </c>
      <c r="Q319" s="44">
        <f>IF(OR(E319="",F319=""),0,MAX(0,MIN(F319,DATE(Settings!$C$6,2,1))-MAX(E319,Q$5)))</f>
        <v/>
      </c>
      <c r="R319" s="44">
        <f>IF(OR(E319="",F319=""),0,MAX(0,MIN(F319,DATE(Settings!$C$6,3,1))-MAX(E319,R$5)))</f>
        <v/>
      </c>
      <c r="S319" s="44">
        <f>IF(OR(E319="",F319=""),0,MAX(0,MIN(F319,DATE(Settings!$C$6,4,1))-MAX(E319,S$5)))</f>
        <v/>
      </c>
      <c r="T319" s="44">
        <f>IF(OR(E319="",F319=""),0,MAX(0,MIN(F319,DATE(Settings!$C$6,5,1))-MAX(E319,T$5)))</f>
        <v/>
      </c>
      <c r="U319" s="44">
        <f>IF(OR(E319="",F319=""),0,MAX(0,MIN(F319,DATE(Settings!$C$6,6,1))-MAX(E319,U$5)))</f>
        <v/>
      </c>
      <c r="V319" s="44">
        <f>IF(OR(E319="",F319=""),0,MAX(0,MIN(F319,DATE(Settings!$C$6,7,1))-MAX(E319,V$5)))</f>
        <v/>
      </c>
      <c r="W319" s="44">
        <f>IF(OR(E319="",F319=""),0,MAX(0,MIN(F319,DATE(Settings!$C$6,8,1))-MAX(E319,W$5)))</f>
        <v/>
      </c>
      <c r="X319" s="44">
        <f>IF(OR(E319="",F319=""),0,MAX(0,MIN(F319,DATE(Settings!$C$6,9,1))-MAX(E319,X$5)))</f>
        <v/>
      </c>
      <c r="Y319" s="44">
        <f>IF(OR(E319="",F319=""),0,MAX(0,MIN(F319,DATE(Settings!$C$6,10,1))-MAX(E319,Y$5)))</f>
        <v/>
      </c>
      <c r="Z319" s="44">
        <f>IF(OR(E319="",F319=""),0,MAX(0,MIN(F319,DATE(Settings!$C$6,11,1))-MAX(E319,Z$5)))</f>
        <v/>
      </c>
      <c r="AA319" s="44">
        <f>IF(OR(E319="",F319=""),0,MAX(0,MIN(F319,DATE(Settings!$C$6,12,1))-MAX(E319,AA$5)))</f>
        <v/>
      </c>
      <c r="AB319" s="44">
        <f>IF(OR(E319="",F319=""),0,MAX(0,MIN(F319,DATE(Settings!$C$6,13,1))-MAX(E319,AB$5)))</f>
        <v/>
      </c>
      <c r="AC319" s="63">
        <f>IF(N(L319)=0,0,M319/L319)</f>
        <v/>
      </c>
    </row>
    <row r="320" hidden="1">
      <c r="B320" s="14" t="n"/>
      <c r="C320" s="14" t="n"/>
      <c r="D320" s="14" t="n"/>
      <c r="E320" s="18" t="n"/>
      <c r="F320" s="18" t="n"/>
      <c r="G320" s="14" t="n"/>
      <c r="H320" s="60" t="n"/>
      <c r="I320" s="60" t="n"/>
      <c r="J320" s="60" t="n"/>
      <c r="K320" s="60" t="n"/>
      <c r="L320" s="33">
        <f>IF(OR(E320="",F320=""),"",MAX(0,F320-E320))</f>
        <v/>
      </c>
      <c r="M320" s="61">
        <f>IF(OR(E320="",F320=""),"",N(H320)*L320+N(I320)+N(J320))</f>
        <v/>
      </c>
      <c r="N320" s="61">
        <f>IF(OR(E320="",F320=""),"",IF(K320&lt;&gt;"",K320,(N(H320)*L320+N(I320))*IFERROR(VLOOKUP(D320,Settings!$F$11:$G$16,2,FALSE),0)))</f>
        <v/>
      </c>
      <c r="O320" s="62">
        <f>IF(OR(E320="",F320=""),"",M320-N320)</f>
        <v/>
      </c>
      <c r="P320" s="61">
        <f>IF(N(L320)=0,0,O320/L320)</f>
        <v/>
      </c>
      <c r="Q320" s="44">
        <f>IF(OR(E320="",F320=""),0,MAX(0,MIN(F320,DATE(Settings!$C$6,2,1))-MAX(E320,Q$5)))</f>
        <v/>
      </c>
      <c r="R320" s="44">
        <f>IF(OR(E320="",F320=""),0,MAX(0,MIN(F320,DATE(Settings!$C$6,3,1))-MAX(E320,R$5)))</f>
        <v/>
      </c>
      <c r="S320" s="44">
        <f>IF(OR(E320="",F320=""),0,MAX(0,MIN(F320,DATE(Settings!$C$6,4,1))-MAX(E320,S$5)))</f>
        <v/>
      </c>
      <c r="T320" s="44">
        <f>IF(OR(E320="",F320=""),0,MAX(0,MIN(F320,DATE(Settings!$C$6,5,1))-MAX(E320,T$5)))</f>
        <v/>
      </c>
      <c r="U320" s="44">
        <f>IF(OR(E320="",F320=""),0,MAX(0,MIN(F320,DATE(Settings!$C$6,6,1))-MAX(E320,U$5)))</f>
        <v/>
      </c>
      <c r="V320" s="44">
        <f>IF(OR(E320="",F320=""),0,MAX(0,MIN(F320,DATE(Settings!$C$6,7,1))-MAX(E320,V$5)))</f>
        <v/>
      </c>
      <c r="W320" s="44">
        <f>IF(OR(E320="",F320=""),0,MAX(0,MIN(F320,DATE(Settings!$C$6,8,1))-MAX(E320,W$5)))</f>
        <v/>
      </c>
      <c r="X320" s="44">
        <f>IF(OR(E320="",F320=""),0,MAX(0,MIN(F320,DATE(Settings!$C$6,9,1))-MAX(E320,X$5)))</f>
        <v/>
      </c>
      <c r="Y320" s="44">
        <f>IF(OR(E320="",F320=""),0,MAX(0,MIN(F320,DATE(Settings!$C$6,10,1))-MAX(E320,Y$5)))</f>
        <v/>
      </c>
      <c r="Z320" s="44">
        <f>IF(OR(E320="",F320=""),0,MAX(0,MIN(F320,DATE(Settings!$C$6,11,1))-MAX(E320,Z$5)))</f>
        <v/>
      </c>
      <c r="AA320" s="44">
        <f>IF(OR(E320="",F320=""),0,MAX(0,MIN(F320,DATE(Settings!$C$6,12,1))-MAX(E320,AA$5)))</f>
        <v/>
      </c>
      <c r="AB320" s="44">
        <f>IF(OR(E320="",F320=""),0,MAX(0,MIN(F320,DATE(Settings!$C$6,13,1))-MAX(E320,AB$5)))</f>
        <v/>
      </c>
      <c r="AC320" s="63">
        <f>IF(N(L320)=0,0,M320/L320)</f>
        <v/>
      </c>
    </row>
    <row r="321" hidden="1">
      <c r="B321" s="14" t="n"/>
      <c r="C321" s="14" t="n"/>
      <c r="D321" s="14" t="n"/>
      <c r="E321" s="18" t="n"/>
      <c r="F321" s="18" t="n"/>
      <c r="G321" s="14" t="n"/>
      <c r="H321" s="60" t="n"/>
      <c r="I321" s="60" t="n"/>
      <c r="J321" s="60" t="n"/>
      <c r="K321" s="60" t="n"/>
      <c r="L321" s="33">
        <f>IF(OR(E321="",F321=""),"",MAX(0,F321-E321))</f>
        <v/>
      </c>
      <c r="M321" s="61">
        <f>IF(OR(E321="",F321=""),"",N(H321)*L321+N(I321)+N(J321))</f>
        <v/>
      </c>
      <c r="N321" s="61">
        <f>IF(OR(E321="",F321=""),"",IF(K321&lt;&gt;"",K321,(N(H321)*L321+N(I321))*IFERROR(VLOOKUP(D321,Settings!$F$11:$G$16,2,FALSE),0)))</f>
        <v/>
      </c>
      <c r="O321" s="62">
        <f>IF(OR(E321="",F321=""),"",M321-N321)</f>
        <v/>
      </c>
      <c r="P321" s="61">
        <f>IF(N(L321)=0,0,O321/L321)</f>
        <v/>
      </c>
      <c r="Q321" s="44">
        <f>IF(OR(E321="",F321=""),0,MAX(0,MIN(F321,DATE(Settings!$C$6,2,1))-MAX(E321,Q$5)))</f>
        <v/>
      </c>
      <c r="R321" s="44">
        <f>IF(OR(E321="",F321=""),0,MAX(0,MIN(F321,DATE(Settings!$C$6,3,1))-MAX(E321,R$5)))</f>
        <v/>
      </c>
      <c r="S321" s="44">
        <f>IF(OR(E321="",F321=""),0,MAX(0,MIN(F321,DATE(Settings!$C$6,4,1))-MAX(E321,S$5)))</f>
        <v/>
      </c>
      <c r="T321" s="44">
        <f>IF(OR(E321="",F321=""),0,MAX(0,MIN(F321,DATE(Settings!$C$6,5,1))-MAX(E321,T$5)))</f>
        <v/>
      </c>
      <c r="U321" s="44">
        <f>IF(OR(E321="",F321=""),0,MAX(0,MIN(F321,DATE(Settings!$C$6,6,1))-MAX(E321,U$5)))</f>
        <v/>
      </c>
      <c r="V321" s="44">
        <f>IF(OR(E321="",F321=""),0,MAX(0,MIN(F321,DATE(Settings!$C$6,7,1))-MAX(E321,V$5)))</f>
        <v/>
      </c>
      <c r="W321" s="44">
        <f>IF(OR(E321="",F321=""),0,MAX(0,MIN(F321,DATE(Settings!$C$6,8,1))-MAX(E321,W$5)))</f>
        <v/>
      </c>
      <c r="X321" s="44">
        <f>IF(OR(E321="",F321=""),0,MAX(0,MIN(F321,DATE(Settings!$C$6,9,1))-MAX(E321,X$5)))</f>
        <v/>
      </c>
      <c r="Y321" s="44">
        <f>IF(OR(E321="",F321=""),0,MAX(0,MIN(F321,DATE(Settings!$C$6,10,1))-MAX(E321,Y$5)))</f>
        <v/>
      </c>
      <c r="Z321" s="44">
        <f>IF(OR(E321="",F321=""),0,MAX(0,MIN(F321,DATE(Settings!$C$6,11,1))-MAX(E321,Z$5)))</f>
        <v/>
      </c>
      <c r="AA321" s="44">
        <f>IF(OR(E321="",F321=""),0,MAX(0,MIN(F321,DATE(Settings!$C$6,12,1))-MAX(E321,AA$5)))</f>
        <v/>
      </c>
      <c r="AB321" s="44">
        <f>IF(OR(E321="",F321=""),0,MAX(0,MIN(F321,DATE(Settings!$C$6,13,1))-MAX(E321,AB$5)))</f>
        <v/>
      </c>
      <c r="AC321" s="63">
        <f>IF(N(L321)=0,0,M321/L321)</f>
        <v/>
      </c>
    </row>
    <row r="322" hidden="1">
      <c r="B322" s="14" t="n"/>
      <c r="C322" s="14" t="n"/>
      <c r="D322" s="14" t="n"/>
      <c r="E322" s="18" t="n"/>
      <c r="F322" s="18" t="n"/>
      <c r="G322" s="14" t="n"/>
      <c r="H322" s="60" t="n"/>
      <c r="I322" s="60" t="n"/>
      <c r="J322" s="60" t="n"/>
      <c r="K322" s="60" t="n"/>
      <c r="L322" s="33">
        <f>IF(OR(E322="",F322=""),"",MAX(0,F322-E322))</f>
        <v/>
      </c>
      <c r="M322" s="61">
        <f>IF(OR(E322="",F322=""),"",N(H322)*L322+N(I322)+N(J322))</f>
        <v/>
      </c>
      <c r="N322" s="61">
        <f>IF(OR(E322="",F322=""),"",IF(K322&lt;&gt;"",K322,(N(H322)*L322+N(I322))*IFERROR(VLOOKUP(D322,Settings!$F$11:$G$16,2,FALSE),0)))</f>
        <v/>
      </c>
      <c r="O322" s="62">
        <f>IF(OR(E322="",F322=""),"",M322-N322)</f>
        <v/>
      </c>
      <c r="P322" s="61">
        <f>IF(N(L322)=0,0,O322/L322)</f>
        <v/>
      </c>
      <c r="Q322" s="44">
        <f>IF(OR(E322="",F322=""),0,MAX(0,MIN(F322,DATE(Settings!$C$6,2,1))-MAX(E322,Q$5)))</f>
        <v/>
      </c>
      <c r="R322" s="44">
        <f>IF(OR(E322="",F322=""),0,MAX(0,MIN(F322,DATE(Settings!$C$6,3,1))-MAX(E322,R$5)))</f>
        <v/>
      </c>
      <c r="S322" s="44">
        <f>IF(OR(E322="",F322=""),0,MAX(0,MIN(F322,DATE(Settings!$C$6,4,1))-MAX(E322,S$5)))</f>
        <v/>
      </c>
      <c r="T322" s="44">
        <f>IF(OR(E322="",F322=""),0,MAX(0,MIN(F322,DATE(Settings!$C$6,5,1))-MAX(E322,T$5)))</f>
        <v/>
      </c>
      <c r="U322" s="44">
        <f>IF(OR(E322="",F322=""),0,MAX(0,MIN(F322,DATE(Settings!$C$6,6,1))-MAX(E322,U$5)))</f>
        <v/>
      </c>
      <c r="V322" s="44">
        <f>IF(OR(E322="",F322=""),0,MAX(0,MIN(F322,DATE(Settings!$C$6,7,1))-MAX(E322,V$5)))</f>
        <v/>
      </c>
      <c r="W322" s="44">
        <f>IF(OR(E322="",F322=""),0,MAX(0,MIN(F322,DATE(Settings!$C$6,8,1))-MAX(E322,W$5)))</f>
        <v/>
      </c>
      <c r="X322" s="44">
        <f>IF(OR(E322="",F322=""),0,MAX(0,MIN(F322,DATE(Settings!$C$6,9,1))-MAX(E322,X$5)))</f>
        <v/>
      </c>
      <c r="Y322" s="44">
        <f>IF(OR(E322="",F322=""),0,MAX(0,MIN(F322,DATE(Settings!$C$6,10,1))-MAX(E322,Y$5)))</f>
        <v/>
      </c>
      <c r="Z322" s="44">
        <f>IF(OR(E322="",F322=""),0,MAX(0,MIN(F322,DATE(Settings!$C$6,11,1))-MAX(E322,Z$5)))</f>
        <v/>
      </c>
      <c r="AA322" s="44">
        <f>IF(OR(E322="",F322=""),0,MAX(0,MIN(F322,DATE(Settings!$C$6,12,1))-MAX(E322,AA$5)))</f>
        <v/>
      </c>
      <c r="AB322" s="44">
        <f>IF(OR(E322="",F322=""),0,MAX(0,MIN(F322,DATE(Settings!$C$6,13,1))-MAX(E322,AB$5)))</f>
        <v/>
      </c>
      <c r="AC322" s="63">
        <f>IF(N(L322)=0,0,M322/L322)</f>
        <v/>
      </c>
    </row>
    <row r="323" hidden="1">
      <c r="B323" s="14" t="n"/>
      <c r="C323" s="14" t="n"/>
      <c r="D323" s="14" t="n"/>
      <c r="E323" s="18" t="n"/>
      <c r="F323" s="18" t="n"/>
      <c r="G323" s="14" t="n"/>
      <c r="H323" s="60" t="n"/>
      <c r="I323" s="60" t="n"/>
      <c r="J323" s="60" t="n"/>
      <c r="K323" s="60" t="n"/>
      <c r="L323" s="33">
        <f>IF(OR(E323="",F323=""),"",MAX(0,F323-E323))</f>
        <v/>
      </c>
      <c r="M323" s="61">
        <f>IF(OR(E323="",F323=""),"",N(H323)*L323+N(I323)+N(J323))</f>
        <v/>
      </c>
      <c r="N323" s="61">
        <f>IF(OR(E323="",F323=""),"",IF(K323&lt;&gt;"",K323,(N(H323)*L323+N(I323))*IFERROR(VLOOKUP(D323,Settings!$F$11:$G$16,2,FALSE),0)))</f>
        <v/>
      </c>
      <c r="O323" s="62">
        <f>IF(OR(E323="",F323=""),"",M323-N323)</f>
        <v/>
      </c>
      <c r="P323" s="61">
        <f>IF(N(L323)=0,0,O323/L323)</f>
        <v/>
      </c>
      <c r="Q323" s="44">
        <f>IF(OR(E323="",F323=""),0,MAX(0,MIN(F323,DATE(Settings!$C$6,2,1))-MAX(E323,Q$5)))</f>
        <v/>
      </c>
      <c r="R323" s="44">
        <f>IF(OR(E323="",F323=""),0,MAX(0,MIN(F323,DATE(Settings!$C$6,3,1))-MAX(E323,R$5)))</f>
        <v/>
      </c>
      <c r="S323" s="44">
        <f>IF(OR(E323="",F323=""),0,MAX(0,MIN(F323,DATE(Settings!$C$6,4,1))-MAX(E323,S$5)))</f>
        <v/>
      </c>
      <c r="T323" s="44">
        <f>IF(OR(E323="",F323=""),0,MAX(0,MIN(F323,DATE(Settings!$C$6,5,1))-MAX(E323,T$5)))</f>
        <v/>
      </c>
      <c r="U323" s="44">
        <f>IF(OR(E323="",F323=""),0,MAX(0,MIN(F323,DATE(Settings!$C$6,6,1))-MAX(E323,U$5)))</f>
        <v/>
      </c>
      <c r="V323" s="44">
        <f>IF(OR(E323="",F323=""),0,MAX(0,MIN(F323,DATE(Settings!$C$6,7,1))-MAX(E323,V$5)))</f>
        <v/>
      </c>
      <c r="W323" s="44">
        <f>IF(OR(E323="",F323=""),0,MAX(0,MIN(F323,DATE(Settings!$C$6,8,1))-MAX(E323,W$5)))</f>
        <v/>
      </c>
      <c r="X323" s="44">
        <f>IF(OR(E323="",F323=""),0,MAX(0,MIN(F323,DATE(Settings!$C$6,9,1))-MAX(E323,X$5)))</f>
        <v/>
      </c>
      <c r="Y323" s="44">
        <f>IF(OR(E323="",F323=""),0,MAX(0,MIN(F323,DATE(Settings!$C$6,10,1))-MAX(E323,Y$5)))</f>
        <v/>
      </c>
      <c r="Z323" s="44">
        <f>IF(OR(E323="",F323=""),0,MAX(0,MIN(F323,DATE(Settings!$C$6,11,1))-MAX(E323,Z$5)))</f>
        <v/>
      </c>
      <c r="AA323" s="44">
        <f>IF(OR(E323="",F323=""),0,MAX(0,MIN(F323,DATE(Settings!$C$6,12,1))-MAX(E323,AA$5)))</f>
        <v/>
      </c>
      <c r="AB323" s="44">
        <f>IF(OR(E323="",F323=""),0,MAX(0,MIN(F323,DATE(Settings!$C$6,13,1))-MAX(E323,AB$5)))</f>
        <v/>
      </c>
      <c r="AC323" s="63">
        <f>IF(N(L323)=0,0,M323/L323)</f>
        <v/>
      </c>
    </row>
    <row r="324" hidden="1">
      <c r="B324" s="14" t="n"/>
      <c r="C324" s="14" t="n"/>
      <c r="D324" s="14" t="n"/>
      <c r="E324" s="18" t="n"/>
      <c r="F324" s="18" t="n"/>
      <c r="G324" s="14" t="n"/>
      <c r="H324" s="60" t="n"/>
      <c r="I324" s="60" t="n"/>
      <c r="J324" s="60" t="n"/>
      <c r="K324" s="60" t="n"/>
      <c r="L324" s="33">
        <f>IF(OR(E324="",F324=""),"",MAX(0,F324-E324))</f>
        <v/>
      </c>
      <c r="M324" s="61">
        <f>IF(OR(E324="",F324=""),"",N(H324)*L324+N(I324)+N(J324))</f>
        <v/>
      </c>
      <c r="N324" s="61">
        <f>IF(OR(E324="",F324=""),"",IF(K324&lt;&gt;"",K324,(N(H324)*L324+N(I324))*IFERROR(VLOOKUP(D324,Settings!$F$11:$G$16,2,FALSE),0)))</f>
        <v/>
      </c>
      <c r="O324" s="62">
        <f>IF(OR(E324="",F324=""),"",M324-N324)</f>
        <v/>
      </c>
      <c r="P324" s="61">
        <f>IF(N(L324)=0,0,O324/L324)</f>
        <v/>
      </c>
      <c r="Q324" s="44">
        <f>IF(OR(E324="",F324=""),0,MAX(0,MIN(F324,DATE(Settings!$C$6,2,1))-MAX(E324,Q$5)))</f>
        <v/>
      </c>
      <c r="R324" s="44">
        <f>IF(OR(E324="",F324=""),0,MAX(0,MIN(F324,DATE(Settings!$C$6,3,1))-MAX(E324,R$5)))</f>
        <v/>
      </c>
      <c r="S324" s="44">
        <f>IF(OR(E324="",F324=""),0,MAX(0,MIN(F324,DATE(Settings!$C$6,4,1))-MAX(E324,S$5)))</f>
        <v/>
      </c>
      <c r="T324" s="44">
        <f>IF(OR(E324="",F324=""),0,MAX(0,MIN(F324,DATE(Settings!$C$6,5,1))-MAX(E324,T$5)))</f>
        <v/>
      </c>
      <c r="U324" s="44">
        <f>IF(OR(E324="",F324=""),0,MAX(0,MIN(F324,DATE(Settings!$C$6,6,1))-MAX(E324,U$5)))</f>
        <v/>
      </c>
      <c r="V324" s="44">
        <f>IF(OR(E324="",F324=""),0,MAX(0,MIN(F324,DATE(Settings!$C$6,7,1))-MAX(E324,V$5)))</f>
        <v/>
      </c>
      <c r="W324" s="44">
        <f>IF(OR(E324="",F324=""),0,MAX(0,MIN(F324,DATE(Settings!$C$6,8,1))-MAX(E324,W$5)))</f>
        <v/>
      </c>
      <c r="X324" s="44">
        <f>IF(OR(E324="",F324=""),0,MAX(0,MIN(F324,DATE(Settings!$C$6,9,1))-MAX(E324,X$5)))</f>
        <v/>
      </c>
      <c r="Y324" s="44">
        <f>IF(OR(E324="",F324=""),0,MAX(0,MIN(F324,DATE(Settings!$C$6,10,1))-MAX(E324,Y$5)))</f>
        <v/>
      </c>
      <c r="Z324" s="44">
        <f>IF(OR(E324="",F324=""),0,MAX(0,MIN(F324,DATE(Settings!$C$6,11,1))-MAX(E324,Z$5)))</f>
        <v/>
      </c>
      <c r="AA324" s="44">
        <f>IF(OR(E324="",F324=""),0,MAX(0,MIN(F324,DATE(Settings!$C$6,12,1))-MAX(E324,AA$5)))</f>
        <v/>
      </c>
      <c r="AB324" s="44">
        <f>IF(OR(E324="",F324=""),0,MAX(0,MIN(F324,DATE(Settings!$C$6,13,1))-MAX(E324,AB$5)))</f>
        <v/>
      </c>
      <c r="AC324" s="63">
        <f>IF(N(L324)=0,0,M324/L324)</f>
        <v/>
      </c>
    </row>
    <row r="325" hidden="1">
      <c r="B325" s="14" t="n"/>
      <c r="C325" s="14" t="n"/>
      <c r="D325" s="14" t="n"/>
      <c r="E325" s="18" t="n"/>
      <c r="F325" s="18" t="n"/>
      <c r="G325" s="14" t="n"/>
      <c r="H325" s="60" t="n"/>
      <c r="I325" s="60" t="n"/>
      <c r="J325" s="60" t="n"/>
      <c r="K325" s="60" t="n"/>
      <c r="L325" s="33">
        <f>IF(OR(E325="",F325=""),"",MAX(0,F325-E325))</f>
        <v/>
      </c>
      <c r="M325" s="61">
        <f>IF(OR(E325="",F325=""),"",N(H325)*L325+N(I325)+N(J325))</f>
        <v/>
      </c>
      <c r="N325" s="61">
        <f>IF(OR(E325="",F325=""),"",IF(K325&lt;&gt;"",K325,(N(H325)*L325+N(I325))*IFERROR(VLOOKUP(D325,Settings!$F$11:$G$16,2,FALSE),0)))</f>
        <v/>
      </c>
      <c r="O325" s="62">
        <f>IF(OR(E325="",F325=""),"",M325-N325)</f>
        <v/>
      </c>
      <c r="P325" s="61">
        <f>IF(N(L325)=0,0,O325/L325)</f>
        <v/>
      </c>
      <c r="Q325" s="44">
        <f>IF(OR(E325="",F325=""),0,MAX(0,MIN(F325,DATE(Settings!$C$6,2,1))-MAX(E325,Q$5)))</f>
        <v/>
      </c>
      <c r="R325" s="44">
        <f>IF(OR(E325="",F325=""),0,MAX(0,MIN(F325,DATE(Settings!$C$6,3,1))-MAX(E325,R$5)))</f>
        <v/>
      </c>
      <c r="S325" s="44">
        <f>IF(OR(E325="",F325=""),0,MAX(0,MIN(F325,DATE(Settings!$C$6,4,1))-MAX(E325,S$5)))</f>
        <v/>
      </c>
      <c r="T325" s="44">
        <f>IF(OR(E325="",F325=""),0,MAX(0,MIN(F325,DATE(Settings!$C$6,5,1))-MAX(E325,T$5)))</f>
        <v/>
      </c>
      <c r="U325" s="44">
        <f>IF(OR(E325="",F325=""),0,MAX(0,MIN(F325,DATE(Settings!$C$6,6,1))-MAX(E325,U$5)))</f>
        <v/>
      </c>
      <c r="V325" s="44">
        <f>IF(OR(E325="",F325=""),0,MAX(0,MIN(F325,DATE(Settings!$C$6,7,1))-MAX(E325,V$5)))</f>
        <v/>
      </c>
      <c r="W325" s="44">
        <f>IF(OR(E325="",F325=""),0,MAX(0,MIN(F325,DATE(Settings!$C$6,8,1))-MAX(E325,W$5)))</f>
        <v/>
      </c>
      <c r="X325" s="44">
        <f>IF(OR(E325="",F325=""),0,MAX(0,MIN(F325,DATE(Settings!$C$6,9,1))-MAX(E325,X$5)))</f>
        <v/>
      </c>
      <c r="Y325" s="44">
        <f>IF(OR(E325="",F325=""),0,MAX(0,MIN(F325,DATE(Settings!$C$6,10,1))-MAX(E325,Y$5)))</f>
        <v/>
      </c>
      <c r="Z325" s="44">
        <f>IF(OR(E325="",F325=""),0,MAX(0,MIN(F325,DATE(Settings!$C$6,11,1))-MAX(E325,Z$5)))</f>
        <v/>
      </c>
      <c r="AA325" s="44">
        <f>IF(OR(E325="",F325=""),0,MAX(0,MIN(F325,DATE(Settings!$C$6,12,1))-MAX(E325,AA$5)))</f>
        <v/>
      </c>
      <c r="AB325" s="44">
        <f>IF(OR(E325="",F325=""),0,MAX(0,MIN(F325,DATE(Settings!$C$6,13,1))-MAX(E325,AB$5)))</f>
        <v/>
      </c>
      <c r="AC325" s="63">
        <f>IF(N(L325)=0,0,M325/L325)</f>
        <v/>
      </c>
    </row>
    <row r="326" hidden="1">
      <c r="B326" s="14" t="n"/>
      <c r="C326" s="14" t="n"/>
      <c r="D326" s="14" t="n"/>
      <c r="E326" s="18" t="n"/>
      <c r="F326" s="18" t="n"/>
      <c r="G326" s="14" t="n"/>
      <c r="H326" s="60" t="n"/>
      <c r="I326" s="60" t="n"/>
      <c r="J326" s="60" t="n"/>
      <c r="K326" s="60" t="n"/>
      <c r="L326" s="33">
        <f>IF(OR(E326="",F326=""),"",MAX(0,F326-E326))</f>
        <v/>
      </c>
      <c r="M326" s="61">
        <f>IF(OR(E326="",F326=""),"",N(H326)*L326+N(I326)+N(J326))</f>
        <v/>
      </c>
      <c r="N326" s="61">
        <f>IF(OR(E326="",F326=""),"",IF(K326&lt;&gt;"",K326,(N(H326)*L326+N(I326))*IFERROR(VLOOKUP(D326,Settings!$F$11:$G$16,2,FALSE),0)))</f>
        <v/>
      </c>
      <c r="O326" s="62">
        <f>IF(OR(E326="",F326=""),"",M326-N326)</f>
        <v/>
      </c>
      <c r="P326" s="61">
        <f>IF(N(L326)=0,0,O326/L326)</f>
        <v/>
      </c>
      <c r="Q326" s="44">
        <f>IF(OR(E326="",F326=""),0,MAX(0,MIN(F326,DATE(Settings!$C$6,2,1))-MAX(E326,Q$5)))</f>
        <v/>
      </c>
      <c r="R326" s="44">
        <f>IF(OR(E326="",F326=""),0,MAX(0,MIN(F326,DATE(Settings!$C$6,3,1))-MAX(E326,R$5)))</f>
        <v/>
      </c>
      <c r="S326" s="44">
        <f>IF(OR(E326="",F326=""),0,MAX(0,MIN(F326,DATE(Settings!$C$6,4,1))-MAX(E326,S$5)))</f>
        <v/>
      </c>
      <c r="T326" s="44">
        <f>IF(OR(E326="",F326=""),0,MAX(0,MIN(F326,DATE(Settings!$C$6,5,1))-MAX(E326,T$5)))</f>
        <v/>
      </c>
      <c r="U326" s="44">
        <f>IF(OR(E326="",F326=""),0,MAX(0,MIN(F326,DATE(Settings!$C$6,6,1))-MAX(E326,U$5)))</f>
        <v/>
      </c>
      <c r="V326" s="44">
        <f>IF(OR(E326="",F326=""),0,MAX(0,MIN(F326,DATE(Settings!$C$6,7,1))-MAX(E326,V$5)))</f>
        <v/>
      </c>
      <c r="W326" s="44">
        <f>IF(OR(E326="",F326=""),0,MAX(0,MIN(F326,DATE(Settings!$C$6,8,1))-MAX(E326,W$5)))</f>
        <v/>
      </c>
      <c r="X326" s="44">
        <f>IF(OR(E326="",F326=""),0,MAX(0,MIN(F326,DATE(Settings!$C$6,9,1))-MAX(E326,X$5)))</f>
        <v/>
      </c>
      <c r="Y326" s="44">
        <f>IF(OR(E326="",F326=""),0,MAX(0,MIN(F326,DATE(Settings!$C$6,10,1))-MAX(E326,Y$5)))</f>
        <v/>
      </c>
      <c r="Z326" s="44">
        <f>IF(OR(E326="",F326=""),0,MAX(0,MIN(F326,DATE(Settings!$C$6,11,1))-MAX(E326,Z$5)))</f>
        <v/>
      </c>
      <c r="AA326" s="44">
        <f>IF(OR(E326="",F326=""),0,MAX(0,MIN(F326,DATE(Settings!$C$6,12,1))-MAX(E326,AA$5)))</f>
        <v/>
      </c>
      <c r="AB326" s="44">
        <f>IF(OR(E326="",F326=""),0,MAX(0,MIN(F326,DATE(Settings!$C$6,13,1))-MAX(E326,AB$5)))</f>
        <v/>
      </c>
      <c r="AC326" s="63">
        <f>IF(N(L326)=0,0,M326/L326)</f>
        <v/>
      </c>
    </row>
    <row r="327" hidden="1">
      <c r="B327" s="14" t="n"/>
      <c r="C327" s="14" t="n"/>
      <c r="D327" s="14" t="n"/>
      <c r="E327" s="18" t="n"/>
      <c r="F327" s="18" t="n"/>
      <c r="G327" s="14" t="n"/>
      <c r="H327" s="60" t="n"/>
      <c r="I327" s="60" t="n"/>
      <c r="J327" s="60" t="n"/>
      <c r="K327" s="60" t="n"/>
      <c r="L327" s="33">
        <f>IF(OR(E327="",F327=""),"",MAX(0,F327-E327))</f>
        <v/>
      </c>
      <c r="M327" s="61">
        <f>IF(OR(E327="",F327=""),"",N(H327)*L327+N(I327)+N(J327))</f>
        <v/>
      </c>
      <c r="N327" s="61">
        <f>IF(OR(E327="",F327=""),"",IF(K327&lt;&gt;"",K327,(N(H327)*L327+N(I327))*IFERROR(VLOOKUP(D327,Settings!$F$11:$G$16,2,FALSE),0)))</f>
        <v/>
      </c>
      <c r="O327" s="62">
        <f>IF(OR(E327="",F327=""),"",M327-N327)</f>
        <v/>
      </c>
      <c r="P327" s="61">
        <f>IF(N(L327)=0,0,O327/L327)</f>
        <v/>
      </c>
      <c r="Q327" s="44">
        <f>IF(OR(E327="",F327=""),0,MAX(0,MIN(F327,DATE(Settings!$C$6,2,1))-MAX(E327,Q$5)))</f>
        <v/>
      </c>
      <c r="R327" s="44">
        <f>IF(OR(E327="",F327=""),0,MAX(0,MIN(F327,DATE(Settings!$C$6,3,1))-MAX(E327,R$5)))</f>
        <v/>
      </c>
      <c r="S327" s="44">
        <f>IF(OR(E327="",F327=""),0,MAX(0,MIN(F327,DATE(Settings!$C$6,4,1))-MAX(E327,S$5)))</f>
        <v/>
      </c>
      <c r="T327" s="44">
        <f>IF(OR(E327="",F327=""),0,MAX(0,MIN(F327,DATE(Settings!$C$6,5,1))-MAX(E327,T$5)))</f>
        <v/>
      </c>
      <c r="U327" s="44">
        <f>IF(OR(E327="",F327=""),0,MAX(0,MIN(F327,DATE(Settings!$C$6,6,1))-MAX(E327,U$5)))</f>
        <v/>
      </c>
      <c r="V327" s="44">
        <f>IF(OR(E327="",F327=""),0,MAX(0,MIN(F327,DATE(Settings!$C$6,7,1))-MAX(E327,V$5)))</f>
        <v/>
      </c>
      <c r="W327" s="44">
        <f>IF(OR(E327="",F327=""),0,MAX(0,MIN(F327,DATE(Settings!$C$6,8,1))-MAX(E327,W$5)))</f>
        <v/>
      </c>
      <c r="X327" s="44">
        <f>IF(OR(E327="",F327=""),0,MAX(0,MIN(F327,DATE(Settings!$C$6,9,1))-MAX(E327,X$5)))</f>
        <v/>
      </c>
      <c r="Y327" s="44">
        <f>IF(OR(E327="",F327=""),0,MAX(0,MIN(F327,DATE(Settings!$C$6,10,1))-MAX(E327,Y$5)))</f>
        <v/>
      </c>
      <c r="Z327" s="44">
        <f>IF(OR(E327="",F327=""),0,MAX(0,MIN(F327,DATE(Settings!$C$6,11,1))-MAX(E327,Z$5)))</f>
        <v/>
      </c>
      <c r="AA327" s="44">
        <f>IF(OR(E327="",F327=""),0,MAX(0,MIN(F327,DATE(Settings!$C$6,12,1))-MAX(E327,AA$5)))</f>
        <v/>
      </c>
      <c r="AB327" s="44">
        <f>IF(OR(E327="",F327=""),0,MAX(0,MIN(F327,DATE(Settings!$C$6,13,1))-MAX(E327,AB$5)))</f>
        <v/>
      </c>
      <c r="AC327" s="63">
        <f>IF(N(L327)=0,0,M327/L327)</f>
        <v/>
      </c>
    </row>
    <row r="328" hidden="1">
      <c r="B328" s="14" t="n"/>
      <c r="C328" s="14" t="n"/>
      <c r="D328" s="14" t="n"/>
      <c r="E328" s="18" t="n"/>
      <c r="F328" s="18" t="n"/>
      <c r="G328" s="14" t="n"/>
      <c r="H328" s="60" t="n"/>
      <c r="I328" s="60" t="n"/>
      <c r="J328" s="60" t="n"/>
      <c r="K328" s="60" t="n"/>
      <c r="L328" s="33">
        <f>IF(OR(E328="",F328=""),"",MAX(0,F328-E328))</f>
        <v/>
      </c>
      <c r="M328" s="61">
        <f>IF(OR(E328="",F328=""),"",N(H328)*L328+N(I328)+N(J328))</f>
        <v/>
      </c>
      <c r="N328" s="61">
        <f>IF(OR(E328="",F328=""),"",IF(K328&lt;&gt;"",K328,(N(H328)*L328+N(I328))*IFERROR(VLOOKUP(D328,Settings!$F$11:$G$16,2,FALSE),0)))</f>
        <v/>
      </c>
      <c r="O328" s="62">
        <f>IF(OR(E328="",F328=""),"",M328-N328)</f>
        <v/>
      </c>
      <c r="P328" s="61">
        <f>IF(N(L328)=0,0,O328/L328)</f>
        <v/>
      </c>
      <c r="Q328" s="44">
        <f>IF(OR(E328="",F328=""),0,MAX(0,MIN(F328,DATE(Settings!$C$6,2,1))-MAX(E328,Q$5)))</f>
        <v/>
      </c>
      <c r="R328" s="44">
        <f>IF(OR(E328="",F328=""),0,MAX(0,MIN(F328,DATE(Settings!$C$6,3,1))-MAX(E328,R$5)))</f>
        <v/>
      </c>
      <c r="S328" s="44">
        <f>IF(OR(E328="",F328=""),0,MAX(0,MIN(F328,DATE(Settings!$C$6,4,1))-MAX(E328,S$5)))</f>
        <v/>
      </c>
      <c r="T328" s="44">
        <f>IF(OR(E328="",F328=""),0,MAX(0,MIN(F328,DATE(Settings!$C$6,5,1))-MAX(E328,T$5)))</f>
        <v/>
      </c>
      <c r="U328" s="44">
        <f>IF(OR(E328="",F328=""),0,MAX(0,MIN(F328,DATE(Settings!$C$6,6,1))-MAX(E328,U$5)))</f>
        <v/>
      </c>
      <c r="V328" s="44">
        <f>IF(OR(E328="",F328=""),0,MAX(0,MIN(F328,DATE(Settings!$C$6,7,1))-MAX(E328,V$5)))</f>
        <v/>
      </c>
      <c r="W328" s="44">
        <f>IF(OR(E328="",F328=""),0,MAX(0,MIN(F328,DATE(Settings!$C$6,8,1))-MAX(E328,W$5)))</f>
        <v/>
      </c>
      <c r="X328" s="44">
        <f>IF(OR(E328="",F328=""),0,MAX(0,MIN(F328,DATE(Settings!$C$6,9,1))-MAX(E328,X$5)))</f>
        <v/>
      </c>
      <c r="Y328" s="44">
        <f>IF(OR(E328="",F328=""),0,MAX(0,MIN(F328,DATE(Settings!$C$6,10,1))-MAX(E328,Y$5)))</f>
        <v/>
      </c>
      <c r="Z328" s="44">
        <f>IF(OR(E328="",F328=""),0,MAX(0,MIN(F328,DATE(Settings!$C$6,11,1))-MAX(E328,Z$5)))</f>
        <v/>
      </c>
      <c r="AA328" s="44">
        <f>IF(OR(E328="",F328=""),0,MAX(0,MIN(F328,DATE(Settings!$C$6,12,1))-MAX(E328,AA$5)))</f>
        <v/>
      </c>
      <c r="AB328" s="44">
        <f>IF(OR(E328="",F328=""),0,MAX(0,MIN(F328,DATE(Settings!$C$6,13,1))-MAX(E328,AB$5)))</f>
        <v/>
      </c>
      <c r="AC328" s="63">
        <f>IF(N(L328)=0,0,M328/L328)</f>
        <v/>
      </c>
    </row>
    <row r="329" hidden="1">
      <c r="B329" s="14" t="n"/>
      <c r="C329" s="14" t="n"/>
      <c r="D329" s="14" t="n"/>
      <c r="E329" s="18" t="n"/>
      <c r="F329" s="18" t="n"/>
      <c r="G329" s="14" t="n"/>
      <c r="H329" s="60" t="n"/>
      <c r="I329" s="60" t="n"/>
      <c r="J329" s="60" t="n"/>
      <c r="K329" s="60" t="n"/>
      <c r="L329" s="33">
        <f>IF(OR(E329="",F329=""),"",MAX(0,F329-E329))</f>
        <v/>
      </c>
      <c r="M329" s="61">
        <f>IF(OR(E329="",F329=""),"",N(H329)*L329+N(I329)+N(J329))</f>
        <v/>
      </c>
      <c r="N329" s="61">
        <f>IF(OR(E329="",F329=""),"",IF(K329&lt;&gt;"",K329,(N(H329)*L329+N(I329))*IFERROR(VLOOKUP(D329,Settings!$F$11:$G$16,2,FALSE),0)))</f>
        <v/>
      </c>
      <c r="O329" s="62">
        <f>IF(OR(E329="",F329=""),"",M329-N329)</f>
        <v/>
      </c>
      <c r="P329" s="61">
        <f>IF(N(L329)=0,0,O329/L329)</f>
        <v/>
      </c>
      <c r="Q329" s="44">
        <f>IF(OR(E329="",F329=""),0,MAX(0,MIN(F329,DATE(Settings!$C$6,2,1))-MAX(E329,Q$5)))</f>
        <v/>
      </c>
      <c r="R329" s="44">
        <f>IF(OR(E329="",F329=""),0,MAX(0,MIN(F329,DATE(Settings!$C$6,3,1))-MAX(E329,R$5)))</f>
        <v/>
      </c>
      <c r="S329" s="44">
        <f>IF(OR(E329="",F329=""),0,MAX(0,MIN(F329,DATE(Settings!$C$6,4,1))-MAX(E329,S$5)))</f>
        <v/>
      </c>
      <c r="T329" s="44">
        <f>IF(OR(E329="",F329=""),0,MAX(0,MIN(F329,DATE(Settings!$C$6,5,1))-MAX(E329,T$5)))</f>
        <v/>
      </c>
      <c r="U329" s="44">
        <f>IF(OR(E329="",F329=""),0,MAX(0,MIN(F329,DATE(Settings!$C$6,6,1))-MAX(E329,U$5)))</f>
        <v/>
      </c>
      <c r="V329" s="44">
        <f>IF(OR(E329="",F329=""),0,MAX(0,MIN(F329,DATE(Settings!$C$6,7,1))-MAX(E329,V$5)))</f>
        <v/>
      </c>
      <c r="W329" s="44">
        <f>IF(OR(E329="",F329=""),0,MAX(0,MIN(F329,DATE(Settings!$C$6,8,1))-MAX(E329,W$5)))</f>
        <v/>
      </c>
      <c r="X329" s="44">
        <f>IF(OR(E329="",F329=""),0,MAX(0,MIN(F329,DATE(Settings!$C$6,9,1))-MAX(E329,X$5)))</f>
        <v/>
      </c>
      <c r="Y329" s="44">
        <f>IF(OR(E329="",F329=""),0,MAX(0,MIN(F329,DATE(Settings!$C$6,10,1))-MAX(E329,Y$5)))</f>
        <v/>
      </c>
      <c r="Z329" s="44">
        <f>IF(OR(E329="",F329=""),0,MAX(0,MIN(F329,DATE(Settings!$C$6,11,1))-MAX(E329,Z$5)))</f>
        <v/>
      </c>
      <c r="AA329" s="44">
        <f>IF(OR(E329="",F329=""),0,MAX(0,MIN(F329,DATE(Settings!$C$6,12,1))-MAX(E329,AA$5)))</f>
        <v/>
      </c>
      <c r="AB329" s="44">
        <f>IF(OR(E329="",F329=""),0,MAX(0,MIN(F329,DATE(Settings!$C$6,13,1))-MAX(E329,AB$5)))</f>
        <v/>
      </c>
      <c r="AC329" s="63">
        <f>IF(N(L329)=0,0,M329/L329)</f>
        <v/>
      </c>
    </row>
    <row r="330" hidden="1">
      <c r="B330" s="14" t="n"/>
      <c r="C330" s="14" t="n"/>
      <c r="D330" s="14" t="n"/>
      <c r="E330" s="18" t="n"/>
      <c r="F330" s="18" t="n"/>
      <c r="G330" s="14" t="n"/>
      <c r="H330" s="60" t="n"/>
      <c r="I330" s="60" t="n"/>
      <c r="J330" s="60" t="n"/>
      <c r="K330" s="60" t="n"/>
      <c r="L330" s="33">
        <f>IF(OR(E330="",F330=""),"",MAX(0,F330-E330))</f>
        <v/>
      </c>
      <c r="M330" s="61">
        <f>IF(OR(E330="",F330=""),"",N(H330)*L330+N(I330)+N(J330))</f>
        <v/>
      </c>
      <c r="N330" s="61">
        <f>IF(OR(E330="",F330=""),"",IF(K330&lt;&gt;"",K330,(N(H330)*L330+N(I330))*IFERROR(VLOOKUP(D330,Settings!$F$11:$G$16,2,FALSE),0)))</f>
        <v/>
      </c>
      <c r="O330" s="62">
        <f>IF(OR(E330="",F330=""),"",M330-N330)</f>
        <v/>
      </c>
      <c r="P330" s="61">
        <f>IF(N(L330)=0,0,O330/L330)</f>
        <v/>
      </c>
      <c r="Q330" s="44">
        <f>IF(OR(E330="",F330=""),0,MAX(0,MIN(F330,DATE(Settings!$C$6,2,1))-MAX(E330,Q$5)))</f>
        <v/>
      </c>
      <c r="R330" s="44">
        <f>IF(OR(E330="",F330=""),0,MAX(0,MIN(F330,DATE(Settings!$C$6,3,1))-MAX(E330,R$5)))</f>
        <v/>
      </c>
      <c r="S330" s="44">
        <f>IF(OR(E330="",F330=""),0,MAX(0,MIN(F330,DATE(Settings!$C$6,4,1))-MAX(E330,S$5)))</f>
        <v/>
      </c>
      <c r="T330" s="44">
        <f>IF(OR(E330="",F330=""),0,MAX(0,MIN(F330,DATE(Settings!$C$6,5,1))-MAX(E330,T$5)))</f>
        <v/>
      </c>
      <c r="U330" s="44">
        <f>IF(OR(E330="",F330=""),0,MAX(0,MIN(F330,DATE(Settings!$C$6,6,1))-MAX(E330,U$5)))</f>
        <v/>
      </c>
      <c r="V330" s="44">
        <f>IF(OR(E330="",F330=""),0,MAX(0,MIN(F330,DATE(Settings!$C$6,7,1))-MAX(E330,V$5)))</f>
        <v/>
      </c>
      <c r="W330" s="44">
        <f>IF(OR(E330="",F330=""),0,MAX(0,MIN(F330,DATE(Settings!$C$6,8,1))-MAX(E330,W$5)))</f>
        <v/>
      </c>
      <c r="X330" s="44">
        <f>IF(OR(E330="",F330=""),0,MAX(0,MIN(F330,DATE(Settings!$C$6,9,1))-MAX(E330,X$5)))</f>
        <v/>
      </c>
      <c r="Y330" s="44">
        <f>IF(OR(E330="",F330=""),0,MAX(0,MIN(F330,DATE(Settings!$C$6,10,1))-MAX(E330,Y$5)))</f>
        <v/>
      </c>
      <c r="Z330" s="44">
        <f>IF(OR(E330="",F330=""),0,MAX(0,MIN(F330,DATE(Settings!$C$6,11,1))-MAX(E330,Z$5)))</f>
        <v/>
      </c>
      <c r="AA330" s="44">
        <f>IF(OR(E330="",F330=""),0,MAX(0,MIN(F330,DATE(Settings!$C$6,12,1))-MAX(E330,AA$5)))</f>
        <v/>
      </c>
      <c r="AB330" s="44">
        <f>IF(OR(E330="",F330=""),0,MAX(0,MIN(F330,DATE(Settings!$C$6,13,1))-MAX(E330,AB$5)))</f>
        <v/>
      </c>
      <c r="AC330" s="63">
        <f>IF(N(L330)=0,0,M330/L330)</f>
        <v/>
      </c>
    </row>
    <row r="331" hidden="1">
      <c r="B331" s="14" t="n"/>
      <c r="C331" s="14" t="n"/>
      <c r="D331" s="14" t="n"/>
      <c r="E331" s="18" t="n"/>
      <c r="F331" s="18" t="n"/>
      <c r="G331" s="14" t="n"/>
      <c r="H331" s="60" t="n"/>
      <c r="I331" s="60" t="n"/>
      <c r="J331" s="60" t="n"/>
      <c r="K331" s="60" t="n"/>
      <c r="L331" s="33">
        <f>IF(OR(E331="",F331=""),"",MAX(0,F331-E331))</f>
        <v/>
      </c>
      <c r="M331" s="61">
        <f>IF(OR(E331="",F331=""),"",N(H331)*L331+N(I331)+N(J331))</f>
        <v/>
      </c>
      <c r="N331" s="61">
        <f>IF(OR(E331="",F331=""),"",IF(K331&lt;&gt;"",K331,(N(H331)*L331+N(I331))*IFERROR(VLOOKUP(D331,Settings!$F$11:$G$16,2,FALSE),0)))</f>
        <v/>
      </c>
      <c r="O331" s="62">
        <f>IF(OR(E331="",F331=""),"",M331-N331)</f>
        <v/>
      </c>
      <c r="P331" s="61">
        <f>IF(N(L331)=0,0,O331/L331)</f>
        <v/>
      </c>
      <c r="Q331" s="44">
        <f>IF(OR(E331="",F331=""),0,MAX(0,MIN(F331,DATE(Settings!$C$6,2,1))-MAX(E331,Q$5)))</f>
        <v/>
      </c>
      <c r="R331" s="44">
        <f>IF(OR(E331="",F331=""),0,MAX(0,MIN(F331,DATE(Settings!$C$6,3,1))-MAX(E331,R$5)))</f>
        <v/>
      </c>
      <c r="S331" s="44">
        <f>IF(OR(E331="",F331=""),0,MAX(0,MIN(F331,DATE(Settings!$C$6,4,1))-MAX(E331,S$5)))</f>
        <v/>
      </c>
      <c r="T331" s="44">
        <f>IF(OR(E331="",F331=""),0,MAX(0,MIN(F331,DATE(Settings!$C$6,5,1))-MAX(E331,T$5)))</f>
        <v/>
      </c>
      <c r="U331" s="44">
        <f>IF(OR(E331="",F331=""),0,MAX(0,MIN(F331,DATE(Settings!$C$6,6,1))-MAX(E331,U$5)))</f>
        <v/>
      </c>
      <c r="V331" s="44">
        <f>IF(OR(E331="",F331=""),0,MAX(0,MIN(F331,DATE(Settings!$C$6,7,1))-MAX(E331,V$5)))</f>
        <v/>
      </c>
      <c r="W331" s="44">
        <f>IF(OR(E331="",F331=""),0,MAX(0,MIN(F331,DATE(Settings!$C$6,8,1))-MAX(E331,W$5)))</f>
        <v/>
      </c>
      <c r="X331" s="44">
        <f>IF(OR(E331="",F331=""),0,MAX(0,MIN(F331,DATE(Settings!$C$6,9,1))-MAX(E331,X$5)))</f>
        <v/>
      </c>
      <c r="Y331" s="44">
        <f>IF(OR(E331="",F331=""),0,MAX(0,MIN(F331,DATE(Settings!$C$6,10,1))-MAX(E331,Y$5)))</f>
        <v/>
      </c>
      <c r="Z331" s="44">
        <f>IF(OR(E331="",F331=""),0,MAX(0,MIN(F331,DATE(Settings!$C$6,11,1))-MAX(E331,Z$5)))</f>
        <v/>
      </c>
      <c r="AA331" s="44">
        <f>IF(OR(E331="",F331=""),0,MAX(0,MIN(F331,DATE(Settings!$C$6,12,1))-MAX(E331,AA$5)))</f>
        <v/>
      </c>
      <c r="AB331" s="44">
        <f>IF(OR(E331="",F331=""),0,MAX(0,MIN(F331,DATE(Settings!$C$6,13,1))-MAX(E331,AB$5)))</f>
        <v/>
      </c>
      <c r="AC331" s="63">
        <f>IF(N(L331)=0,0,M331/L331)</f>
        <v/>
      </c>
    </row>
    <row r="332" hidden="1">
      <c r="B332" s="14" t="n"/>
      <c r="C332" s="14" t="n"/>
      <c r="D332" s="14" t="n"/>
      <c r="E332" s="18" t="n"/>
      <c r="F332" s="18" t="n"/>
      <c r="G332" s="14" t="n"/>
      <c r="H332" s="60" t="n"/>
      <c r="I332" s="60" t="n"/>
      <c r="J332" s="60" t="n"/>
      <c r="K332" s="60" t="n"/>
      <c r="L332" s="33">
        <f>IF(OR(E332="",F332=""),"",MAX(0,F332-E332))</f>
        <v/>
      </c>
      <c r="M332" s="61">
        <f>IF(OR(E332="",F332=""),"",N(H332)*L332+N(I332)+N(J332))</f>
        <v/>
      </c>
      <c r="N332" s="61">
        <f>IF(OR(E332="",F332=""),"",IF(K332&lt;&gt;"",K332,(N(H332)*L332+N(I332))*IFERROR(VLOOKUP(D332,Settings!$F$11:$G$16,2,FALSE),0)))</f>
        <v/>
      </c>
      <c r="O332" s="62">
        <f>IF(OR(E332="",F332=""),"",M332-N332)</f>
        <v/>
      </c>
      <c r="P332" s="61">
        <f>IF(N(L332)=0,0,O332/L332)</f>
        <v/>
      </c>
      <c r="Q332" s="44">
        <f>IF(OR(E332="",F332=""),0,MAX(0,MIN(F332,DATE(Settings!$C$6,2,1))-MAX(E332,Q$5)))</f>
        <v/>
      </c>
      <c r="R332" s="44">
        <f>IF(OR(E332="",F332=""),0,MAX(0,MIN(F332,DATE(Settings!$C$6,3,1))-MAX(E332,R$5)))</f>
        <v/>
      </c>
      <c r="S332" s="44">
        <f>IF(OR(E332="",F332=""),0,MAX(0,MIN(F332,DATE(Settings!$C$6,4,1))-MAX(E332,S$5)))</f>
        <v/>
      </c>
      <c r="T332" s="44">
        <f>IF(OR(E332="",F332=""),0,MAX(0,MIN(F332,DATE(Settings!$C$6,5,1))-MAX(E332,T$5)))</f>
        <v/>
      </c>
      <c r="U332" s="44">
        <f>IF(OR(E332="",F332=""),0,MAX(0,MIN(F332,DATE(Settings!$C$6,6,1))-MAX(E332,U$5)))</f>
        <v/>
      </c>
      <c r="V332" s="44">
        <f>IF(OR(E332="",F332=""),0,MAX(0,MIN(F332,DATE(Settings!$C$6,7,1))-MAX(E332,V$5)))</f>
        <v/>
      </c>
      <c r="W332" s="44">
        <f>IF(OR(E332="",F332=""),0,MAX(0,MIN(F332,DATE(Settings!$C$6,8,1))-MAX(E332,W$5)))</f>
        <v/>
      </c>
      <c r="X332" s="44">
        <f>IF(OR(E332="",F332=""),0,MAX(0,MIN(F332,DATE(Settings!$C$6,9,1))-MAX(E332,X$5)))</f>
        <v/>
      </c>
      <c r="Y332" s="44">
        <f>IF(OR(E332="",F332=""),0,MAX(0,MIN(F332,DATE(Settings!$C$6,10,1))-MAX(E332,Y$5)))</f>
        <v/>
      </c>
      <c r="Z332" s="44">
        <f>IF(OR(E332="",F332=""),0,MAX(0,MIN(F332,DATE(Settings!$C$6,11,1))-MAX(E332,Z$5)))</f>
        <v/>
      </c>
      <c r="AA332" s="44">
        <f>IF(OR(E332="",F332=""),0,MAX(0,MIN(F332,DATE(Settings!$C$6,12,1))-MAX(E332,AA$5)))</f>
        <v/>
      </c>
      <c r="AB332" s="44">
        <f>IF(OR(E332="",F332=""),0,MAX(0,MIN(F332,DATE(Settings!$C$6,13,1))-MAX(E332,AB$5)))</f>
        <v/>
      </c>
      <c r="AC332" s="63">
        <f>IF(N(L332)=0,0,M332/L332)</f>
        <v/>
      </c>
    </row>
    <row r="333" hidden="1">
      <c r="B333" s="14" t="n"/>
      <c r="C333" s="14" t="n"/>
      <c r="D333" s="14" t="n"/>
      <c r="E333" s="18" t="n"/>
      <c r="F333" s="18" t="n"/>
      <c r="G333" s="14" t="n"/>
      <c r="H333" s="60" t="n"/>
      <c r="I333" s="60" t="n"/>
      <c r="J333" s="60" t="n"/>
      <c r="K333" s="60" t="n"/>
      <c r="L333" s="33">
        <f>IF(OR(E333="",F333=""),"",MAX(0,F333-E333))</f>
        <v/>
      </c>
      <c r="M333" s="61">
        <f>IF(OR(E333="",F333=""),"",N(H333)*L333+N(I333)+N(J333))</f>
        <v/>
      </c>
      <c r="N333" s="61">
        <f>IF(OR(E333="",F333=""),"",IF(K333&lt;&gt;"",K333,(N(H333)*L333+N(I333))*IFERROR(VLOOKUP(D333,Settings!$F$11:$G$16,2,FALSE),0)))</f>
        <v/>
      </c>
      <c r="O333" s="62">
        <f>IF(OR(E333="",F333=""),"",M333-N333)</f>
        <v/>
      </c>
      <c r="P333" s="61">
        <f>IF(N(L333)=0,0,O333/L333)</f>
        <v/>
      </c>
      <c r="Q333" s="44">
        <f>IF(OR(E333="",F333=""),0,MAX(0,MIN(F333,DATE(Settings!$C$6,2,1))-MAX(E333,Q$5)))</f>
        <v/>
      </c>
      <c r="R333" s="44">
        <f>IF(OR(E333="",F333=""),0,MAX(0,MIN(F333,DATE(Settings!$C$6,3,1))-MAX(E333,R$5)))</f>
        <v/>
      </c>
      <c r="S333" s="44">
        <f>IF(OR(E333="",F333=""),0,MAX(0,MIN(F333,DATE(Settings!$C$6,4,1))-MAX(E333,S$5)))</f>
        <v/>
      </c>
      <c r="T333" s="44">
        <f>IF(OR(E333="",F333=""),0,MAX(0,MIN(F333,DATE(Settings!$C$6,5,1))-MAX(E333,T$5)))</f>
        <v/>
      </c>
      <c r="U333" s="44">
        <f>IF(OR(E333="",F333=""),0,MAX(0,MIN(F333,DATE(Settings!$C$6,6,1))-MAX(E333,U$5)))</f>
        <v/>
      </c>
      <c r="V333" s="44">
        <f>IF(OR(E333="",F333=""),0,MAX(0,MIN(F333,DATE(Settings!$C$6,7,1))-MAX(E333,V$5)))</f>
        <v/>
      </c>
      <c r="W333" s="44">
        <f>IF(OR(E333="",F333=""),0,MAX(0,MIN(F333,DATE(Settings!$C$6,8,1))-MAX(E333,W$5)))</f>
        <v/>
      </c>
      <c r="X333" s="44">
        <f>IF(OR(E333="",F333=""),0,MAX(0,MIN(F333,DATE(Settings!$C$6,9,1))-MAX(E333,X$5)))</f>
        <v/>
      </c>
      <c r="Y333" s="44">
        <f>IF(OR(E333="",F333=""),0,MAX(0,MIN(F333,DATE(Settings!$C$6,10,1))-MAX(E333,Y$5)))</f>
        <v/>
      </c>
      <c r="Z333" s="44">
        <f>IF(OR(E333="",F333=""),0,MAX(0,MIN(F333,DATE(Settings!$C$6,11,1))-MAX(E333,Z$5)))</f>
        <v/>
      </c>
      <c r="AA333" s="44">
        <f>IF(OR(E333="",F333=""),0,MAX(0,MIN(F333,DATE(Settings!$C$6,12,1))-MAX(E333,AA$5)))</f>
        <v/>
      </c>
      <c r="AB333" s="44">
        <f>IF(OR(E333="",F333=""),0,MAX(0,MIN(F333,DATE(Settings!$C$6,13,1))-MAX(E333,AB$5)))</f>
        <v/>
      </c>
      <c r="AC333" s="63">
        <f>IF(N(L333)=0,0,M333/L333)</f>
        <v/>
      </c>
    </row>
    <row r="334" hidden="1">
      <c r="B334" s="14" t="n"/>
      <c r="C334" s="14" t="n"/>
      <c r="D334" s="14" t="n"/>
      <c r="E334" s="18" t="n"/>
      <c r="F334" s="18" t="n"/>
      <c r="G334" s="14" t="n"/>
      <c r="H334" s="60" t="n"/>
      <c r="I334" s="60" t="n"/>
      <c r="J334" s="60" t="n"/>
      <c r="K334" s="60" t="n"/>
      <c r="L334" s="33">
        <f>IF(OR(E334="",F334=""),"",MAX(0,F334-E334))</f>
        <v/>
      </c>
      <c r="M334" s="61">
        <f>IF(OR(E334="",F334=""),"",N(H334)*L334+N(I334)+N(J334))</f>
        <v/>
      </c>
      <c r="N334" s="61">
        <f>IF(OR(E334="",F334=""),"",IF(K334&lt;&gt;"",K334,(N(H334)*L334+N(I334))*IFERROR(VLOOKUP(D334,Settings!$F$11:$G$16,2,FALSE),0)))</f>
        <v/>
      </c>
      <c r="O334" s="62">
        <f>IF(OR(E334="",F334=""),"",M334-N334)</f>
        <v/>
      </c>
      <c r="P334" s="61">
        <f>IF(N(L334)=0,0,O334/L334)</f>
        <v/>
      </c>
      <c r="Q334" s="44">
        <f>IF(OR(E334="",F334=""),0,MAX(0,MIN(F334,DATE(Settings!$C$6,2,1))-MAX(E334,Q$5)))</f>
        <v/>
      </c>
      <c r="R334" s="44">
        <f>IF(OR(E334="",F334=""),0,MAX(0,MIN(F334,DATE(Settings!$C$6,3,1))-MAX(E334,R$5)))</f>
        <v/>
      </c>
      <c r="S334" s="44">
        <f>IF(OR(E334="",F334=""),0,MAX(0,MIN(F334,DATE(Settings!$C$6,4,1))-MAX(E334,S$5)))</f>
        <v/>
      </c>
      <c r="T334" s="44">
        <f>IF(OR(E334="",F334=""),0,MAX(0,MIN(F334,DATE(Settings!$C$6,5,1))-MAX(E334,T$5)))</f>
        <v/>
      </c>
      <c r="U334" s="44">
        <f>IF(OR(E334="",F334=""),0,MAX(0,MIN(F334,DATE(Settings!$C$6,6,1))-MAX(E334,U$5)))</f>
        <v/>
      </c>
      <c r="V334" s="44">
        <f>IF(OR(E334="",F334=""),0,MAX(0,MIN(F334,DATE(Settings!$C$6,7,1))-MAX(E334,V$5)))</f>
        <v/>
      </c>
      <c r="W334" s="44">
        <f>IF(OR(E334="",F334=""),0,MAX(0,MIN(F334,DATE(Settings!$C$6,8,1))-MAX(E334,W$5)))</f>
        <v/>
      </c>
      <c r="X334" s="44">
        <f>IF(OR(E334="",F334=""),0,MAX(0,MIN(F334,DATE(Settings!$C$6,9,1))-MAX(E334,X$5)))</f>
        <v/>
      </c>
      <c r="Y334" s="44">
        <f>IF(OR(E334="",F334=""),0,MAX(0,MIN(F334,DATE(Settings!$C$6,10,1))-MAX(E334,Y$5)))</f>
        <v/>
      </c>
      <c r="Z334" s="44">
        <f>IF(OR(E334="",F334=""),0,MAX(0,MIN(F334,DATE(Settings!$C$6,11,1))-MAX(E334,Z$5)))</f>
        <v/>
      </c>
      <c r="AA334" s="44">
        <f>IF(OR(E334="",F334=""),0,MAX(0,MIN(F334,DATE(Settings!$C$6,12,1))-MAX(E334,AA$5)))</f>
        <v/>
      </c>
      <c r="AB334" s="44">
        <f>IF(OR(E334="",F334=""),0,MAX(0,MIN(F334,DATE(Settings!$C$6,13,1))-MAX(E334,AB$5)))</f>
        <v/>
      </c>
      <c r="AC334" s="63">
        <f>IF(N(L334)=0,0,M334/L334)</f>
        <v/>
      </c>
    </row>
    <row r="335" hidden="1">
      <c r="B335" s="14" t="n"/>
      <c r="C335" s="14" t="n"/>
      <c r="D335" s="14" t="n"/>
      <c r="E335" s="18" t="n"/>
      <c r="F335" s="18" t="n"/>
      <c r="G335" s="14" t="n"/>
      <c r="H335" s="60" t="n"/>
      <c r="I335" s="60" t="n"/>
      <c r="J335" s="60" t="n"/>
      <c r="K335" s="60" t="n"/>
      <c r="L335" s="33">
        <f>IF(OR(E335="",F335=""),"",MAX(0,F335-E335))</f>
        <v/>
      </c>
      <c r="M335" s="61">
        <f>IF(OR(E335="",F335=""),"",N(H335)*L335+N(I335)+N(J335))</f>
        <v/>
      </c>
      <c r="N335" s="61">
        <f>IF(OR(E335="",F335=""),"",IF(K335&lt;&gt;"",K335,(N(H335)*L335+N(I335))*IFERROR(VLOOKUP(D335,Settings!$F$11:$G$16,2,FALSE),0)))</f>
        <v/>
      </c>
      <c r="O335" s="62">
        <f>IF(OR(E335="",F335=""),"",M335-N335)</f>
        <v/>
      </c>
      <c r="P335" s="61">
        <f>IF(N(L335)=0,0,O335/L335)</f>
        <v/>
      </c>
      <c r="Q335" s="44">
        <f>IF(OR(E335="",F335=""),0,MAX(0,MIN(F335,DATE(Settings!$C$6,2,1))-MAX(E335,Q$5)))</f>
        <v/>
      </c>
      <c r="R335" s="44">
        <f>IF(OR(E335="",F335=""),0,MAX(0,MIN(F335,DATE(Settings!$C$6,3,1))-MAX(E335,R$5)))</f>
        <v/>
      </c>
      <c r="S335" s="44">
        <f>IF(OR(E335="",F335=""),0,MAX(0,MIN(F335,DATE(Settings!$C$6,4,1))-MAX(E335,S$5)))</f>
        <v/>
      </c>
      <c r="T335" s="44">
        <f>IF(OR(E335="",F335=""),0,MAX(0,MIN(F335,DATE(Settings!$C$6,5,1))-MAX(E335,T$5)))</f>
        <v/>
      </c>
      <c r="U335" s="44">
        <f>IF(OR(E335="",F335=""),0,MAX(0,MIN(F335,DATE(Settings!$C$6,6,1))-MAX(E335,U$5)))</f>
        <v/>
      </c>
      <c r="V335" s="44">
        <f>IF(OR(E335="",F335=""),0,MAX(0,MIN(F335,DATE(Settings!$C$6,7,1))-MAX(E335,V$5)))</f>
        <v/>
      </c>
      <c r="W335" s="44">
        <f>IF(OR(E335="",F335=""),0,MAX(0,MIN(F335,DATE(Settings!$C$6,8,1))-MAX(E335,W$5)))</f>
        <v/>
      </c>
      <c r="X335" s="44">
        <f>IF(OR(E335="",F335=""),0,MAX(0,MIN(F335,DATE(Settings!$C$6,9,1))-MAX(E335,X$5)))</f>
        <v/>
      </c>
      <c r="Y335" s="44">
        <f>IF(OR(E335="",F335=""),0,MAX(0,MIN(F335,DATE(Settings!$C$6,10,1))-MAX(E335,Y$5)))</f>
        <v/>
      </c>
      <c r="Z335" s="44">
        <f>IF(OR(E335="",F335=""),0,MAX(0,MIN(F335,DATE(Settings!$C$6,11,1))-MAX(E335,Z$5)))</f>
        <v/>
      </c>
      <c r="AA335" s="44">
        <f>IF(OR(E335="",F335=""),0,MAX(0,MIN(F335,DATE(Settings!$C$6,12,1))-MAX(E335,AA$5)))</f>
        <v/>
      </c>
      <c r="AB335" s="44">
        <f>IF(OR(E335="",F335=""),0,MAX(0,MIN(F335,DATE(Settings!$C$6,13,1))-MAX(E335,AB$5)))</f>
        <v/>
      </c>
      <c r="AC335" s="63">
        <f>IF(N(L335)=0,0,M335/L335)</f>
        <v/>
      </c>
    </row>
    <row r="336" hidden="1">
      <c r="B336" s="14" t="n"/>
      <c r="C336" s="14" t="n"/>
      <c r="D336" s="14" t="n"/>
      <c r="E336" s="18" t="n"/>
      <c r="F336" s="18" t="n"/>
      <c r="G336" s="14" t="n"/>
      <c r="H336" s="60" t="n"/>
      <c r="I336" s="60" t="n"/>
      <c r="J336" s="60" t="n"/>
      <c r="K336" s="60" t="n"/>
      <c r="L336" s="33">
        <f>IF(OR(E336="",F336=""),"",MAX(0,F336-E336))</f>
        <v/>
      </c>
      <c r="M336" s="61">
        <f>IF(OR(E336="",F336=""),"",N(H336)*L336+N(I336)+N(J336))</f>
        <v/>
      </c>
      <c r="N336" s="61">
        <f>IF(OR(E336="",F336=""),"",IF(K336&lt;&gt;"",K336,(N(H336)*L336+N(I336))*IFERROR(VLOOKUP(D336,Settings!$F$11:$G$16,2,FALSE),0)))</f>
        <v/>
      </c>
      <c r="O336" s="62">
        <f>IF(OR(E336="",F336=""),"",M336-N336)</f>
        <v/>
      </c>
      <c r="P336" s="61">
        <f>IF(N(L336)=0,0,O336/L336)</f>
        <v/>
      </c>
      <c r="Q336" s="44">
        <f>IF(OR(E336="",F336=""),0,MAX(0,MIN(F336,DATE(Settings!$C$6,2,1))-MAX(E336,Q$5)))</f>
        <v/>
      </c>
      <c r="R336" s="44">
        <f>IF(OR(E336="",F336=""),0,MAX(0,MIN(F336,DATE(Settings!$C$6,3,1))-MAX(E336,R$5)))</f>
        <v/>
      </c>
      <c r="S336" s="44">
        <f>IF(OR(E336="",F336=""),0,MAX(0,MIN(F336,DATE(Settings!$C$6,4,1))-MAX(E336,S$5)))</f>
        <v/>
      </c>
      <c r="T336" s="44">
        <f>IF(OR(E336="",F336=""),0,MAX(0,MIN(F336,DATE(Settings!$C$6,5,1))-MAX(E336,T$5)))</f>
        <v/>
      </c>
      <c r="U336" s="44">
        <f>IF(OR(E336="",F336=""),0,MAX(0,MIN(F336,DATE(Settings!$C$6,6,1))-MAX(E336,U$5)))</f>
        <v/>
      </c>
      <c r="V336" s="44">
        <f>IF(OR(E336="",F336=""),0,MAX(0,MIN(F336,DATE(Settings!$C$6,7,1))-MAX(E336,V$5)))</f>
        <v/>
      </c>
      <c r="W336" s="44">
        <f>IF(OR(E336="",F336=""),0,MAX(0,MIN(F336,DATE(Settings!$C$6,8,1))-MAX(E336,W$5)))</f>
        <v/>
      </c>
      <c r="X336" s="44">
        <f>IF(OR(E336="",F336=""),0,MAX(0,MIN(F336,DATE(Settings!$C$6,9,1))-MAX(E336,X$5)))</f>
        <v/>
      </c>
      <c r="Y336" s="44">
        <f>IF(OR(E336="",F336=""),0,MAX(0,MIN(F336,DATE(Settings!$C$6,10,1))-MAX(E336,Y$5)))</f>
        <v/>
      </c>
      <c r="Z336" s="44">
        <f>IF(OR(E336="",F336=""),0,MAX(0,MIN(F336,DATE(Settings!$C$6,11,1))-MAX(E336,Z$5)))</f>
        <v/>
      </c>
      <c r="AA336" s="44">
        <f>IF(OR(E336="",F336=""),0,MAX(0,MIN(F336,DATE(Settings!$C$6,12,1))-MAX(E336,AA$5)))</f>
        <v/>
      </c>
      <c r="AB336" s="44">
        <f>IF(OR(E336="",F336=""),0,MAX(0,MIN(F336,DATE(Settings!$C$6,13,1))-MAX(E336,AB$5)))</f>
        <v/>
      </c>
      <c r="AC336" s="63">
        <f>IF(N(L336)=0,0,M336/L336)</f>
        <v/>
      </c>
    </row>
    <row r="337" hidden="1">
      <c r="B337" s="14" t="n"/>
      <c r="C337" s="14" t="n"/>
      <c r="D337" s="14" t="n"/>
      <c r="E337" s="18" t="n"/>
      <c r="F337" s="18" t="n"/>
      <c r="G337" s="14" t="n"/>
      <c r="H337" s="60" t="n"/>
      <c r="I337" s="60" t="n"/>
      <c r="J337" s="60" t="n"/>
      <c r="K337" s="60" t="n"/>
      <c r="L337" s="33">
        <f>IF(OR(E337="",F337=""),"",MAX(0,F337-E337))</f>
        <v/>
      </c>
      <c r="M337" s="61">
        <f>IF(OR(E337="",F337=""),"",N(H337)*L337+N(I337)+N(J337))</f>
        <v/>
      </c>
      <c r="N337" s="61">
        <f>IF(OR(E337="",F337=""),"",IF(K337&lt;&gt;"",K337,(N(H337)*L337+N(I337))*IFERROR(VLOOKUP(D337,Settings!$F$11:$G$16,2,FALSE),0)))</f>
        <v/>
      </c>
      <c r="O337" s="62">
        <f>IF(OR(E337="",F337=""),"",M337-N337)</f>
        <v/>
      </c>
      <c r="P337" s="61">
        <f>IF(N(L337)=0,0,O337/L337)</f>
        <v/>
      </c>
      <c r="Q337" s="44">
        <f>IF(OR(E337="",F337=""),0,MAX(0,MIN(F337,DATE(Settings!$C$6,2,1))-MAX(E337,Q$5)))</f>
        <v/>
      </c>
      <c r="R337" s="44">
        <f>IF(OR(E337="",F337=""),0,MAX(0,MIN(F337,DATE(Settings!$C$6,3,1))-MAX(E337,R$5)))</f>
        <v/>
      </c>
      <c r="S337" s="44">
        <f>IF(OR(E337="",F337=""),0,MAX(0,MIN(F337,DATE(Settings!$C$6,4,1))-MAX(E337,S$5)))</f>
        <v/>
      </c>
      <c r="T337" s="44">
        <f>IF(OR(E337="",F337=""),0,MAX(0,MIN(F337,DATE(Settings!$C$6,5,1))-MAX(E337,T$5)))</f>
        <v/>
      </c>
      <c r="U337" s="44">
        <f>IF(OR(E337="",F337=""),0,MAX(0,MIN(F337,DATE(Settings!$C$6,6,1))-MAX(E337,U$5)))</f>
        <v/>
      </c>
      <c r="V337" s="44">
        <f>IF(OR(E337="",F337=""),0,MAX(0,MIN(F337,DATE(Settings!$C$6,7,1))-MAX(E337,V$5)))</f>
        <v/>
      </c>
      <c r="W337" s="44">
        <f>IF(OR(E337="",F337=""),0,MAX(0,MIN(F337,DATE(Settings!$C$6,8,1))-MAX(E337,W$5)))</f>
        <v/>
      </c>
      <c r="X337" s="44">
        <f>IF(OR(E337="",F337=""),0,MAX(0,MIN(F337,DATE(Settings!$C$6,9,1))-MAX(E337,X$5)))</f>
        <v/>
      </c>
      <c r="Y337" s="44">
        <f>IF(OR(E337="",F337=""),0,MAX(0,MIN(F337,DATE(Settings!$C$6,10,1))-MAX(E337,Y$5)))</f>
        <v/>
      </c>
      <c r="Z337" s="44">
        <f>IF(OR(E337="",F337=""),0,MAX(0,MIN(F337,DATE(Settings!$C$6,11,1))-MAX(E337,Z$5)))</f>
        <v/>
      </c>
      <c r="AA337" s="44">
        <f>IF(OR(E337="",F337=""),0,MAX(0,MIN(F337,DATE(Settings!$C$6,12,1))-MAX(E337,AA$5)))</f>
        <v/>
      </c>
      <c r="AB337" s="44">
        <f>IF(OR(E337="",F337=""),0,MAX(0,MIN(F337,DATE(Settings!$C$6,13,1))-MAX(E337,AB$5)))</f>
        <v/>
      </c>
      <c r="AC337" s="63">
        <f>IF(N(L337)=0,0,M337/L337)</f>
        <v/>
      </c>
    </row>
    <row r="338" hidden="1">
      <c r="B338" s="14" t="n"/>
      <c r="C338" s="14" t="n"/>
      <c r="D338" s="14" t="n"/>
      <c r="E338" s="18" t="n"/>
      <c r="F338" s="18" t="n"/>
      <c r="G338" s="14" t="n"/>
      <c r="H338" s="60" t="n"/>
      <c r="I338" s="60" t="n"/>
      <c r="J338" s="60" t="n"/>
      <c r="K338" s="60" t="n"/>
      <c r="L338" s="33">
        <f>IF(OR(E338="",F338=""),"",MAX(0,F338-E338))</f>
        <v/>
      </c>
      <c r="M338" s="61">
        <f>IF(OR(E338="",F338=""),"",N(H338)*L338+N(I338)+N(J338))</f>
        <v/>
      </c>
      <c r="N338" s="61">
        <f>IF(OR(E338="",F338=""),"",IF(K338&lt;&gt;"",K338,(N(H338)*L338+N(I338))*IFERROR(VLOOKUP(D338,Settings!$F$11:$G$16,2,FALSE),0)))</f>
        <v/>
      </c>
      <c r="O338" s="62">
        <f>IF(OR(E338="",F338=""),"",M338-N338)</f>
        <v/>
      </c>
      <c r="P338" s="61">
        <f>IF(N(L338)=0,0,O338/L338)</f>
        <v/>
      </c>
      <c r="Q338" s="44">
        <f>IF(OR(E338="",F338=""),0,MAX(0,MIN(F338,DATE(Settings!$C$6,2,1))-MAX(E338,Q$5)))</f>
        <v/>
      </c>
      <c r="R338" s="44">
        <f>IF(OR(E338="",F338=""),0,MAX(0,MIN(F338,DATE(Settings!$C$6,3,1))-MAX(E338,R$5)))</f>
        <v/>
      </c>
      <c r="S338" s="44">
        <f>IF(OR(E338="",F338=""),0,MAX(0,MIN(F338,DATE(Settings!$C$6,4,1))-MAX(E338,S$5)))</f>
        <v/>
      </c>
      <c r="T338" s="44">
        <f>IF(OR(E338="",F338=""),0,MAX(0,MIN(F338,DATE(Settings!$C$6,5,1))-MAX(E338,T$5)))</f>
        <v/>
      </c>
      <c r="U338" s="44">
        <f>IF(OR(E338="",F338=""),0,MAX(0,MIN(F338,DATE(Settings!$C$6,6,1))-MAX(E338,U$5)))</f>
        <v/>
      </c>
      <c r="V338" s="44">
        <f>IF(OR(E338="",F338=""),0,MAX(0,MIN(F338,DATE(Settings!$C$6,7,1))-MAX(E338,V$5)))</f>
        <v/>
      </c>
      <c r="W338" s="44">
        <f>IF(OR(E338="",F338=""),0,MAX(0,MIN(F338,DATE(Settings!$C$6,8,1))-MAX(E338,W$5)))</f>
        <v/>
      </c>
      <c r="X338" s="44">
        <f>IF(OR(E338="",F338=""),0,MAX(0,MIN(F338,DATE(Settings!$C$6,9,1))-MAX(E338,X$5)))</f>
        <v/>
      </c>
      <c r="Y338" s="44">
        <f>IF(OR(E338="",F338=""),0,MAX(0,MIN(F338,DATE(Settings!$C$6,10,1))-MAX(E338,Y$5)))</f>
        <v/>
      </c>
      <c r="Z338" s="44">
        <f>IF(OR(E338="",F338=""),0,MAX(0,MIN(F338,DATE(Settings!$C$6,11,1))-MAX(E338,Z$5)))</f>
        <v/>
      </c>
      <c r="AA338" s="44">
        <f>IF(OR(E338="",F338=""),0,MAX(0,MIN(F338,DATE(Settings!$C$6,12,1))-MAX(E338,AA$5)))</f>
        <v/>
      </c>
      <c r="AB338" s="44">
        <f>IF(OR(E338="",F338=""),0,MAX(0,MIN(F338,DATE(Settings!$C$6,13,1))-MAX(E338,AB$5)))</f>
        <v/>
      </c>
      <c r="AC338" s="63">
        <f>IF(N(L338)=0,0,M338/L338)</f>
        <v/>
      </c>
    </row>
    <row r="339" hidden="1">
      <c r="B339" s="14" t="n"/>
      <c r="C339" s="14" t="n"/>
      <c r="D339" s="14" t="n"/>
      <c r="E339" s="18" t="n"/>
      <c r="F339" s="18" t="n"/>
      <c r="G339" s="14" t="n"/>
      <c r="H339" s="60" t="n"/>
      <c r="I339" s="60" t="n"/>
      <c r="J339" s="60" t="n"/>
      <c r="K339" s="60" t="n"/>
      <c r="L339" s="33">
        <f>IF(OR(E339="",F339=""),"",MAX(0,F339-E339))</f>
        <v/>
      </c>
      <c r="M339" s="61">
        <f>IF(OR(E339="",F339=""),"",N(H339)*L339+N(I339)+N(J339))</f>
        <v/>
      </c>
      <c r="N339" s="61">
        <f>IF(OR(E339="",F339=""),"",IF(K339&lt;&gt;"",K339,(N(H339)*L339+N(I339))*IFERROR(VLOOKUP(D339,Settings!$F$11:$G$16,2,FALSE),0)))</f>
        <v/>
      </c>
      <c r="O339" s="62">
        <f>IF(OR(E339="",F339=""),"",M339-N339)</f>
        <v/>
      </c>
      <c r="P339" s="61">
        <f>IF(N(L339)=0,0,O339/L339)</f>
        <v/>
      </c>
      <c r="Q339" s="44">
        <f>IF(OR(E339="",F339=""),0,MAX(0,MIN(F339,DATE(Settings!$C$6,2,1))-MAX(E339,Q$5)))</f>
        <v/>
      </c>
      <c r="R339" s="44">
        <f>IF(OR(E339="",F339=""),0,MAX(0,MIN(F339,DATE(Settings!$C$6,3,1))-MAX(E339,R$5)))</f>
        <v/>
      </c>
      <c r="S339" s="44">
        <f>IF(OR(E339="",F339=""),0,MAX(0,MIN(F339,DATE(Settings!$C$6,4,1))-MAX(E339,S$5)))</f>
        <v/>
      </c>
      <c r="T339" s="44">
        <f>IF(OR(E339="",F339=""),0,MAX(0,MIN(F339,DATE(Settings!$C$6,5,1))-MAX(E339,T$5)))</f>
        <v/>
      </c>
      <c r="U339" s="44">
        <f>IF(OR(E339="",F339=""),0,MAX(0,MIN(F339,DATE(Settings!$C$6,6,1))-MAX(E339,U$5)))</f>
        <v/>
      </c>
      <c r="V339" s="44">
        <f>IF(OR(E339="",F339=""),0,MAX(0,MIN(F339,DATE(Settings!$C$6,7,1))-MAX(E339,V$5)))</f>
        <v/>
      </c>
      <c r="W339" s="44">
        <f>IF(OR(E339="",F339=""),0,MAX(0,MIN(F339,DATE(Settings!$C$6,8,1))-MAX(E339,W$5)))</f>
        <v/>
      </c>
      <c r="X339" s="44">
        <f>IF(OR(E339="",F339=""),0,MAX(0,MIN(F339,DATE(Settings!$C$6,9,1))-MAX(E339,X$5)))</f>
        <v/>
      </c>
      <c r="Y339" s="44">
        <f>IF(OR(E339="",F339=""),0,MAX(0,MIN(F339,DATE(Settings!$C$6,10,1))-MAX(E339,Y$5)))</f>
        <v/>
      </c>
      <c r="Z339" s="44">
        <f>IF(OR(E339="",F339=""),0,MAX(0,MIN(F339,DATE(Settings!$C$6,11,1))-MAX(E339,Z$5)))</f>
        <v/>
      </c>
      <c r="AA339" s="44">
        <f>IF(OR(E339="",F339=""),0,MAX(0,MIN(F339,DATE(Settings!$C$6,12,1))-MAX(E339,AA$5)))</f>
        <v/>
      </c>
      <c r="AB339" s="44">
        <f>IF(OR(E339="",F339=""),0,MAX(0,MIN(F339,DATE(Settings!$C$6,13,1))-MAX(E339,AB$5)))</f>
        <v/>
      </c>
      <c r="AC339" s="63">
        <f>IF(N(L339)=0,0,M339/L339)</f>
        <v/>
      </c>
    </row>
    <row r="340" hidden="1">
      <c r="B340" s="14" t="n"/>
      <c r="C340" s="14" t="n"/>
      <c r="D340" s="14" t="n"/>
      <c r="E340" s="18" t="n"/>
      <c r="F340" s="18" t="n"/>
      <c r="G340" s="14" t="n"/>
      <c r="H340" s="60" t="n"/>
      <c r="I340" s="60" t="n"/>
      <c r="J340" s="60" t="n"/>
      <c r="K340" s="60" t="n"/>
      <c r="L340" s="33">
        <f>IF(OR(E340="",F340=""),"",MAX(0,F340-E340))</f>
        <v/>
      </c>
      <c r="M340" s="61">
        <f>IF(OR(E340="",F340=""),"",N(H340)*L340+N(I340)+N(J340))</f>
        <v/>
      </c>
      <c r="N340" s="61">
        <f>IF(OR(E340="",F340=""),"",IF(K340&lt;&gt;"",K340,(N(H340)*L340+N(I340))*IFERROR(VLOOKUP(D340,Settings!$F$11:$G$16,2,FALSE),0)))</f>
        <v/>
      </c>
      <c r="O340" s="62">
        <f>IF(OR(E340="",F340=""),"",M340-N340)</f>
        <v/>
      </c>
      <c r="P340" s="61">
        <f>IF(N(L340)=0,0,O340/L340)</f>
        <v/>
      </c>
      <c r="Q340" s="44">
        <f>IF(OR(E340="",F340=""),0,MAX(0,MIN(F340,DATE(Settings!$C$6,2,1))-MAX(E340,Q$5)))</f>
        <v/>
      </c>
      <c r="R340" s="44">
        <f>IF(OR(E340="",F340=""),0,MAX(0,MIN(F340,DATE(Settings!$C$6,3,1))-MAX(E340,R$5)))</f>
        <v/>
      </c>
      <c r="S340" s="44">
        <f>IF(OR(E340="",F340=""),0,MAX(0,MIN(F340,DATE(Settings!$C$6,4,1))-MAX(E340,S$5)))</f>
        <v/>
      </c>
      <c r="T340" s="44">
        <f>IF(OR(E340="",F340=""),0,MAX(0,MIN(F340,DATE(Settings!$C$6,5,1))-MAX(E340,T$5)))</f>
        <v/>
      </c>
      <c r="U340" s="44">
        <f>IF(OR(E340="",F340=""),0,MAX(0,MIN(F340,DATE(Settings!$C$6,6,1))-MAX(E340,U$5)))</f>
        <v/>
      </c>
      <c r="V340" s="44">
        <f>IF(OR(E340="",F340=""),0,MAX(0,MIN(F340,DATE(Settings!$C$6,7,1))-MAX(E340,V$5)))</f>
        <v/>
      </c>
      <c r="W340" s="44">
        <f>IF(OR(E340="",F340=""),0,MAX(0,MIN(F340,DATE(Settings!$C$6,8,1))-MAX(E340,W$5)))</f>
        <v/>
      </c>
      <c r="X340" s="44">
        <f>IF(OR(E340="",F340=""),0,MAX(0,MIN(F340,DATE(Settings!$C$6,9,1))-MAX(E340,X$5)))</f>
        <v/>
      </c>
      <c r="Y340" s="44">
        <f>IF(OR(E340="",F340=""),0,MAX(0,MIN(F340,DATE(Settings!$C$6,10,1))-MAX(E340,Y$5)))</f>
        <v/>
      </c>
      <c r="Z340" s="44">
        <f>IF(OR(E340="",F340=""),0,MAX(0,MIN(F340,DATE(Settings!$C$6,11,1))-MAX(E340,Z$5)))</f>
        <v/>
      </c>
      <c r="AA340" s="44">
        <f>IF(OR(E340="",F340=""),0,MAX(0,MIN(F340,DATE(Settings!$C$6,12,1))-MAX(E340,AA$5)))</f>
        <v/>
      </c>
      <c r="AB340" s="44">
        <f>IF(OR(E340="",F340=""),0,MAX(0,MIN(F340,DATE(Settings!$C$6,13,1))-MAX(E340,AB$5)))</f>
        <v/>
      </c>
      <c r="AC340" s="63">
        <f>IF(N(L340)=0,0,M340/L340)</f>
        <v/>
      </c>
    </row>
    <row r="341" hidden="1">
      <c r="B341" s="14" t="n"/>
      <c r="C341" s="14" t="n"/>
      <c r="D341" s="14" t="n"/>
      <c r="E341" s="18" t="n"/>
      <c r="F341" s="18" t="n"/>
      <c r="G341" s="14" t="n"/>
      <c r="H341" s="60" t="n"/>
      <c r="I341" s="60" t="n"/>
      <c r="J341" s="60" t="n"/>
      <c r="K341" s="60" t="n"/>
      <c r="L341" s="33">
        <f>IF(OR(E341="",F341=""),"",MAX(0,F341-E341))</f>
        <v/>
      </c>
      <c r="M341" s="61">
        <f>IF(OR(E341="",F341=""),"",N(H341)*L341+N(I341)+N(J341))</f>
        <v/>
      </c>
      <c r="N341" s="61">
        <f>IF(OR(E341="",F341=""),"",IF(K341&lt;&gt;"",K341,(N(H341)*L341+N(I341))*IFERROR(VLOOKUP(D341,Settings!$F$11:$G$16,2,FALSE),0)))</f>
        <v/>
      </c>
      <c r="O341" s="62">
        <f>IF(OR(E341="",F341=""),"",M341-N341)</f>
        <v/>
      </c>
      <c r="P341" s="61">
        <f>IF(N(L341)=0,0,O341/L341)</f>
        <v/>
      </c>
      <c r="Q341" s="44">
        <f>IF(OR(E341="",F341=""),0,MAX(0,MIN(F341,DATE(Settings!$C$6,2,1))-MAX(E341,Q$5)))</f>
        <v/>
      </c>
      <c r="R341" s="44">
        <f>IF(OR(E341="",F341=""),0,MAX(0,MIN(F341,DATE(Settings!$C$6,3,1))-MAX(E341,R$5)))</f>
        <v/>
      </c>
      <c r="S341" s="44">
        <f>IF(OR(E341="",F341=""),0,MAX(0,MIN(F341,DATE(Settings!$C$6,4,1))-MAX(E341,S$5)))</f>
        <v/>
      </c>
      <c r="T341" s="44">
        <f>IF(OR(E341="",F341=""),0,MAX(0,MIN(F341,DATE(Settings!$C$6,5,1))-MAX(E341,T$5)))</f>
        <v/>
      </c>
      <c r="U341" s="44">
        <f>IF(OR(E341="",F341=""),0,MAX(0,MIN(F341,DATE(Settings!$C$6,6,1))-MAX(E341,U$5)))</f>
        <v/>
      </c>
      <c r="V341" s="44">
        <f>IF(OR(E341="",F341=""),0,MAX(0,MIN(F341,DATE(Settings!$C$6,7,1))-MAX(E341,V$5)))</f>
        <v/>
      </c>
      <c r="W341" s="44">
        <f>IF(OR(E341="",F341=""),0,MAX(0,MIN(F341,DATE(Settings!$C$6,8,1))-MAX(E341,W$5)))</f>
        <v/>
      </c>
      <c r="X341" s="44">
        <f>IF(OR(E341="",F341=""),0,MAX(0,MIN(F341,DATE(Settings!$C$6,9,1))-MAX(E341,X$5)))</f>
        <v/>
      </c>
      <c r="Y341" s="44">
        <f>IF(OR(E341="",F341=""),0,MAX(0,MIN(F341,DATE(Settings!$C$6,10,1))-MAX(E341,Y$5)))</f>
        <v/>
      </c>
      <c r="Z341" s="44">
        <f>IF(OR(E341="",F341=""),0,MAX(0,MIN(F341,DATE(Settings!$C$6,11,1))-MAX(E341,Z$5)))</f>
        <v/>
      </c>
      <c r="AA341" s="44">
        <f>IF(OR(E341="",F341=""),0,MAX(0,MIN(F341,DATE(Settings!$C$6,12,1))-MAX(E341,AA$5)))</f>
        <v/>
      </c>
      <c r="AB341" s="44">
        <f>IF(OR(E341="",F341=""),0,MAX(0,MIN(F341,DATE(Settings!$C$6,13,1))-MAX(E341,AB$5)))</f>
        <v/>
      </c>
      <c r="AC341" s="63">
        <f>IF(N(L341)=0,0,M341/L341)</f>
        <v/>
      </c>
    </row>
    <row r="342" hidden="1">
      <c r="B342" s="14" t="n"/>
      <c r="C342" s="14" t="n"/>
      <c r="D342" s="14" t="n"/>
      <c r="E342" s="18" t="n"/>
      <c r="F342" s="18" t="n"/>
      <c r="G342" s="14" t="n"/>
      <c r="H342" s="60" t="n"/>
      <c r="I342" s="60" t="n"/>
      <c r="J342" s="60" t="n"/>
      <c r="K342" s="60" t="n"/>
      <c r="L342" s="33">
        <f>IF(OR(E342="",F342=""),"",MAX(0,F342-E342))</f>
        <v/>
      </c>
      <c r="M342" s="61">
        <f>IF(OR(E342="",F342=""),"",N(H342)*L342+N(I342)+N(J342))</f>
        <v/>
      </c>
      <c r="N342" s="61">
        <f>IF(OR(E342="",F342=""),"",IF(K342&lt;&gt;"",K342,(N(H342)*L342+N(I342))*IFERROR(VLOOKUP(D342,Settings!$F$11:$G$16,2,FALSE),0)))</f>
        <v/>
      </c>
      <c r="O342" s="62">
        <f>IF(OR(E342="",F342=""),"",M342-N342)</f>
        <v/>
      </c>
      <c r="P342" s="61">
        <f>IF(N(L342)=0,0,O342/L342)</f>
        <v/>
      </c>
      <c r="Q342" s="44">
        <f>IF(OR(E342="",F342=""),0,MAX(0,MIN(F342,DATE(Settings!$C$6,2,1))-MAX(E342,Q$5)))</f>
        <v/>
      </c>
      <c r="R342" s="44">
        <f>IF(OR(E342="",F342=""),0,MAX(0,MIN(F342,DATE(Settings!$C$6,3,1))-MAX(E342,R$5)))</f>
        <v/>
      </c>
      <c r="S342" s="44">
        <f>IF(OR(E342="",F342=""),0,MAX(0,MIN(F342,DATE(Settings!$C$6,4,1))-MAX(E342,S$5)))</f>
        <v/>
      </c>
      <c r="T342" s="44">
        <f>IF(OR(E342="",F342=""),0,MAX(0,MIN(F342,DATE(Settings!$C$6,5,1))-MAX(E342,T$5)))</f>
        <v/>
      </c>
      <c r="U342" s="44">
        <f>IF(OR(E342="",F342=""),0,MAX(0,MIN(F342,DATE(Settings!$C$6,6,1))-MAX(E342,U$5)))</f>
        <v/>
      </c>
      <c r="V342" s="44">
        <f>IF(OR(E342="",F342=""),0,MAX(0,MIN(F342,DATE(Settings!$C$6,7,1))-MAX(E342,V$5)))</f>
        <v/>
      </c>
      <c r="W342" s="44">
        <f>IF(OR(E342="",F342=""),0,MAX(0,MIN(F342,DATE(Settings!$C$6,8,1))-MAX(E342,W$5)))</f>
        <v/>
      </c>
      <c r="X342" s="44">
        <f>IF(OR(E342="",F342=""),0,MAX(0,MIN(F342,DATE(Settings!$C$6,9,1))-MAX(E342,X$5)))</f>
        <v/>
      </c>
      <c r="Y342" s="44">
        <f>IF(OR(E342="",F342=""),0,MAX(0,MIN(F342,DATE(Settings!$C$6,10,1))-MAX(E342,Y$5)))</f>
        <v/>
      </c>
      <c r="Z342" s="44">
        <f>IF(OR(E342="",F342=""),0,MAX(0,MIN(F342,DATE(Settings!$C$6,11,1))-MAX(E342,Z$5)))</f>
        <v/>
      </c>
      <c r="AA342" s="44">
        <f>IF(OR(E342="",F342=""),0,MAX(0,MIN(F342,DATE(Settings!$C$6,12,1))-MAX(E342,AA$5)))</f>
        <v/>
      </c>
      <c r="AB342" s="44">
        <f>IF(OR(E342="",F342=""),0,MAX(0,MIN(F342,DATE(Settings!$C$6,13,1))-MAX(E342,AB$5)))</f>
        <v/>
      </c>
      <c r="AC342" s="63">
        <f>IF(N(L342)=0,0,M342/L342)</f>
        <v/>
      </c>
    </row>
    <row r="343" hidden="1">
      <c r="B343" s="14" t="n"/>
      <c r="C343" s="14" t="n"/>
      <c r="D343" s="14" t="n"/>
      <c r="E343" s="18" t="n"/>
      <c r="F343" s="18" t="n"/>
      <c r="G343" s="14" t="n"/>
      <c r="H343" s="60" t="n"/>
      <c r="I343" s="60" t="n"/>
      <c r="J343" s="60" t="n"/>
      <c r="K343" s="60" t="n"/>
      <c r="L343" s="33">
        <f>IF(OR(E343="",F343=""),"",MAX(0,F343-E343))</f>
        <v/>
      </c>
      <c r="M343" s="61">
        <f>IF(OR(E343="",F343=""),"",N(H343)*L343+N(I343)+N(J343))</f>
        <v/>
      </c>
      <c r="N343" s="61">
        <f>IF(OR(E343="",F343=""),"",IF(K343&lt;&gt;"",K343,(N(H343)*L343+N(I343))*IFERROR(VLOOKUP(D343,Settings!$F$11:$G$16,2,FALSE),0)))</f>
        <v/>
      </c>
      <c r="O343" s="62">
        <f>IF(OR(E343="",F343=""),"",M343-N343)</f>
        <v/>
      </c>
      <c r="P343" s="61">
        <f>IF(N(L343)=0,0,O343/L343)</f>
        <v/>
      </c>
      <c r="Q343" s="44">
        <f>IF(OR(E343="",F343=""),0,MAX(0,MIN(F343,DATE(Settings!$C$6,2,1))-MAX(E343,Q$5)))</f>
        <v/>
      </c>
      <c r="R343" s="44">
        <f>IF(OR(E343="",F343=""),0,MAX(0,MIN(F343,DATE(Settings!$C$6,3,1))-MAX(E343,R$5)))</f>
        <v/>
      </c>
      <c r="S343" s="44">
        <f>IF(OR(E343="",F343=""),0,MAX(0,MIN(F343,DATE(Settings!$C$6,4,1))-MAX(E343,S$5)))</f>
        <v/>
      </c>
      <c r="T343" s="44">
        <f>IF(OR(E343="",F343=""),0,MAX(0,MIN(F343,DATE(Settings!$C$6,5,1))-MAX(E343,T$5)))</f>
        <v/>
      </c>
      <c r="U343" s="44">
        <f>IF(OR(E343="",F343=""),0,MAX(0,MIN(F343,DATE(Settings!$C$6,6,1))-MAX(E343,U$5)))</f>
        <v/>
      </c>
      <c r="V343" s="44">
        <f>IF(OR(E343="",F343=""),0,MAX(0,MIN(F343,DATE(Settings!$C$6,7,1))-MAX(E343,V$5)))</f>
        <v/>
      </c>
      <c r="W343" s="44">
        <f>IF(OR(E343="",F343=""),0,MAX(0,MIN(F343,DATE(Settings!$C$6,8,1))-MAX(E343,W$5)))</f>
        <v/>
      </c>
      <c r="X343" s="44">
        <f>IF(OR(E343="",F343=""),0,MAX(0,MIN(F343,DATE(Settings!$C$6,9,1))-MAX(E343,X$5)))</f>
        <v/>
      </c>
      <c r="Y343" s="44">
        <f>IF(OR(E343="",F343=""),0,MAX(0,MIN(F343,DATE(Settings!$C$6,10,1))-MAX(E343,Y$5)))</f>
        <v/>
      </c>
      <c r="Z343" s="44">
        <f>IF(OR(E343="",F343=""),0,MAX(0,MIN(F343,DATE(Settings!$C$6,11,1))-MAX(E343,Z$5)))</f>
        <v/>
      </c>
      <c r="AA343" s="44">
        <f>IF(OR(E343="",F343=""),0,MAX(0,MIN(F343,DATE(Settings!$C$6,12,1))-MAX(E343,AA$5)))</f>
        <v/>
      </c>
      <c r="AB343" s="44">
        <f>IF(OR(E343="",F343=""),0,MAX(0,MIN(F343,DATE(Settings!$C$6,13,1))-MAX(E343,AB$5)))</f>
        <v/>
      </c>
      <c r="AC343" s="63">
        <f>IF(N(L343)=0,0,M343/L343)</f>
        <v/>
      </c>
    </row>
    <row r="344" hidden="1">
      <c r="B344" s="14" t="n"/>
      <c r="C344" s="14" t="n"/>
      <c r="D344" s="14" t="n"/>
      <c r="E344" s="18" t="n"/>
      <c r="F344" s="18" t="n"/>
      <c r="G344" s="14" t="n"/>
      <c r="H344" s="60" t="n"/>
      <c r="I344" s="60" t="n"/>
      <c r="J344" s="60" t="n"/>
      <c r="K344" s="60" t="n"/>
      <c r="L344" s="33">
        <f>IF(OR(E344="",F344=""),"",MAX(0,F344-E344))</f>
        <v/>
      </c>
      <c r="M344" s="61">
        <f>IF(OR(E344="",F344=""),"",N(H344)*L344+N(I344)+N(J344))</f>
        <v/>
      </c>
      <c r="N344" s="61">
        <f>IF(OR(E344="",F344=""),"",IF(K344&lt;&gt;"",K344,(N(H344)*L344+N(I344))*IFERROR(VLOOKUP(D344,Settings!$F$11:$G$16,2,FALSE),0)))</f>
        <v/>
      </c>
      <c r="O344" s="62">
        <f>IF(OR(E344="",F344=""),"",M344-N344)</f>
        <v/>
      </c>
      <c r="P344" s="61">
        <f>IF(N(L344)=0,0,O344/L344)</f>
        <v/>
      </c>
      <c r="Q344" s="44">
        <f>IF(OR(E344="",F344=""),0,MAX(0,MIN(F344,DATE(Settings!$C$6,2,1))-MAX(E344,Q$5)))</f>
        <v/>
      </c>
      <c r="R344" s="44">
        <f>IF(OR(E344="",F344=""),0,MAX(0,MIN(F344,DATE(Settings!$C$6,3,1))-MAX(E344,R$5)))</f>
        <v/>
      </c>
      <c r="S344" s="44">
        <f>IF(OR(E344="",F344=""),0,MAX(0,MIN(F344,DATE(Settings!$C$6,4,1))-MAX(E344,S$5)))</f>
        <v/>
      </c>
      <c r="T344" s="44">
        <f>IF(OR(E344="",F344=""),0,MAX(0,MIN(F344,DATE(Settings!$C$6,5,1))-MAX(E344,T$5)))</f>
        <v/>
      </c>
      <c r="U344" s="44">
        <f>IF(OR(E344="",F344=""),0,MAX(0,MIN(F344,DATE(Settings!$C$6,6,1))-MAX(E344,U$5)))</f>
        <v/>
      </c>
      <c r="V344" s="44">
        <f>IF(OR(E344="",F344=""),0,MAX(0,MIN(F344,DATE(Settings!$C$6,7,1))-MAX(E344,V$5)))</f>
        <v/>
      </c>
      <c r="W344" s="44">
        <f>IF(OR(E344="",F344=""),0,MAX(0,MIN(F344,DATE(Settings!$C$6,8,1))-MAX(E344,W$5)))</f>
        <v/>
      </c>
      <c r="X344" s="44">
        <f>IF(OR(E344="",F344=""),0,MAX(0,MIN(F344,DATE(Settings!$C$6,9,1))-MAX(E344,X$5)))</f>
        <v/>
      </c>
      <c r="Y344" s="44">
        <f>IF(OR(E344="",F344=""),0,MAX(0,MIN(F344,DATE(Settings!$C$6,10,1))-MAX(E344,Y$5)))</f>
        <v/>
      </c>
      <c r="Z344" s="44">
        <f>IF(OR(E344="",F344=""),0,MAX(0,MIN(F344,DATE(Settings!$C$6,11,1))-MAX(E344,Z$5)))</f>
        <v/>
      </c>
      <c r="AA344" s="44">
        <f>IF(OR(E344="",F344=""),0,MAX(0,MIN(F344,DATE(Settings!$C$6,12,1))-MAX(E344,AA$5)))</f>
        <v/>
      </c>
      <c r="AB344" s="44">
        <f>IF(OR(E344="",F344=""),0,MAX(0,MIN(F344,DATE(Settings!$C$6,13,1))-MAX(E344,AB$5)))</f>
        <v/>
      </c>
      <c r="AC344" s="63">
        <f>IF(N(L344)=0,0,M344/L344)</f>
        <v/>
      </c>
    </row>
    <row r="345" hidden="1">
      <c r="B345" s="14" t="n"/>
      <c r="C345" s="14" t="n"/>
      <c r="D345" s="14" t="n"/>
      <c r="E345" s="18" t="n"/>
      <c r="F345" s="18" t="n"/>
      <c r="G345" s="14" t="n"/>
      <c r="H345" s="60" t="n"/>
      <c r="I345" s="60" t="n"/>
      <c r="J345" s="60" t="n"/>
      <c r="K345" s="60" t="n"/>
      <c r="L345" s="33">
        <f>IF(OR(E345="",F345=""),"",MAX(0,F345-E345))</f>
        <v/>
      </c>
      <c r="M345" s="61">
        <f>IF(OR(E345="",F345=""),"",N(H345)*L345+N(I345)+N(J345))</f>
        <v/>
      </c>
      <c r="N345" s="61">
        <f>IF(OR(E345="",F345=""),"",IF(K345&lt;&gt;"",K345,(N(H345)*L345+N(I345))*IFERROR(VLOOKUP(D345,Settings!$F$11:$G$16,2,FALSE),0)))</f>
        <v/>
      </c>
      <c r="O345" s="62">
        <f>IF(OR(E345="",F345=""),"",M345-N345)</f>
        <v/>
      </c>
      <c r="P345" s="61">
        <f>IF(N(L345)=0,0,O345/L345)</f>
        <v/>
      </c>
      <c r="Q345" s="44">
        <f>IF(OR(E345="",F345=""),0,MAX(0,MIN(F345,DATE(Settings!$C$6,2,1))-MAX(E345,Q$5)))</f>
        <v/>
      </c>
      <c r="R345" s="44">
        <f>IF(OR(E345="",F345=""),0,MAX(0,MIN(F345,DATE(Settings!$C$6,3,1))-MAX(E345,R$5)))</f>
        <v/>
      </c>
      <c r="S345" s="44">
        <f>IF(OR(E345="",F345=""),0,MAX(0,MIN(F345,DATE(Settings!$C$6,4,1))-MAX(E345,S$5)))</f>
        <v/>
      </c>
      <c r="T345" s="44">
        <f>IF(OR(E345="",F345=""),0,MAX(0,MIN(F345,DATE(Settings!$C$6,5,1))-MAX(E345,T$5)))</f>
        <v/>
      </c>
      <c r="U345" s="44">
        <f>IF(OR(E345="",F345=""),0,MAX(0,MIN(F345,DATE(Settings!$C$6,6,1))-MAX(E345,U$5)))</f>
        <v/>
      </c>
      <c r="V345" s="44">
        <f>IF(OR(E345="",F345=""),0,MAX(0,MIN(F345,DATE(Settings!$C$6,7,1))-MAX(E345,V$5)))</f>
        <v/>
      </c>
      <c r="W345" s="44">
        <f>IF(OR(E345="",F345=""),0,MAX(0,MIN(F345,DATE(Settings!$C$6,8,1))-MAX(E345,W$5)))</f>
        <v/>
      </c>
      <c r="X345" s="44">
        <f>IF(OR(E345="",F345=""),0,MAX(0,MIN(F345,DATE(Settings!$C$6,9,1))-MAX(E345,X$5)))</f>
        <v/>
      </c>
      <c r="Y345" s="44">
        <f>IF(OR(E345="",F345=""),0,MAX(0,MIN(F345,DATE(Settings!$C$6,10,1))-MAX(E345,Y$5)))</f>
        <v/>
      </c>
      <c r="Z345" s="44">
        <f>IF(OR(E345="",F345=""),0,MAX(0,MIN(F345,DATE(Settings!$C$6,11,1))-MAX(E345,Z$5)))</f>
        <v/>
      </c>
      <c r="AA345" s="44">
        <f>IF(OR(E345="",F345=""),0,MAX(0,MIN(F345,DATE(Settings!$C$6,12,1))-MAX(E345,AA$5)))</f>
        <v/>
      </c>
      <c r="AB345" s="44">
        <f>IF(OR(E345="",F345=""),0,MAX(0,MIN(F345,DATE(Settings!$C$6,13,1))-MAX(E345,AB$5)))</f>
        <v/>
      </c>
      <c r="AC345" s="63">
        <f>IF(N(L345)=0,0,M345/L345)</f>
        <v/>
      </c>
    </row>
    <row r="346" hidden="1">
      <c r="B346" s="14" t="n"/>
      <c r="C346" s="14" t="n"/>
      <c r="D346" s="14" t="n"/>
      <c r="E346" s="18" t="n"/>
      <c r="F346" s="18" t="n"/>
      <c r="G346" s="14" t="n"/>
      <c r="H346" s="60" t="n"/>
      <c r="I346" s="60" t="n"/>
      <c r="J346" s="60" t="n"/>
      <c r="K346" s="60" t="n"/>
      <c r="L346" s="33">
        <f>IF(OR(E346="",F346=""),"",MAX(0,F346-E346))</f>
        <v/>
      </c>
      <c r="M346" s="61">
        <f>IF(OR(E346="",F346=""),"",N(H346)*L346+N(I346)+N(J346))</f>
        <v/>
      </c>
      <c r="N346" s="61">
        <f>IF(OR(E346="",F346=""),"",IF(K346&lt;&gt;"",K346,(N(H346)*L346+N(I346))*IFERROR(VLOOKUP(D346,Settings!$F$11:$G$16,2,FALSE),0)))</f>
        <v/>
      </c>
      <c r="O346" s="62">
        <f>IF(OR(E346="",F346=""),"",M346-N346)</f>
        <v/>
      </c>
      <c r="P346" s="61">
        <f>IF(N(L346)=0,0,O346/L346)</f>
        <v/>
      </c>
      <c r="Q346" s="44">
        <f>IF(OR(E346="",F346=""),0,MAX(0,MIN(F346,DATE(Settings!$C$6,2,1))-MAX(E346,Q$5)))</f>
        <v/>
      </c>
      <c r="R346" s="44">
        <f>IF(OR(E346="",F346=""),0,MAX(0,MIN(F346,DATE(Settings!$C$6,3,1))-MAX(E346,R$5)))</f>
        <v/>
      </c>
      <c r="S346" s="44">
        <f>IF(OR(E346="",F346=""),0,MAX(0,MIN(F346,DATE(Settings!$C$6,4,1))-MAX(E346,S$5)))</f>
        <v/>
      </c>
      <c r="T346" s="44">
        <f>IF(OR(E346="",F346=""),0,MAX(0,MIN(F346,DATE(Settings!$C$6,5,1))-MAX(E346,T$5)))</f>
        <v/>
      </c>
      <c r="U346" s="44">
        <f>IF(OR(E346="",F346=""),0,MAX(0,MIN(F346,DATE(Settings!$C$6,6,1))-MAX(E346,U$5)))</f>
        <v/>
      </c>
      <c r="V346" s="44">
        <f>IF(OR(E346="",F346=""),0,MAX(0,MIN(F346,DATE(Settings!$C$6,7,1))-MAX(E346,V$5)))</f>
        <v/>
      </c>
      <c r="W346" s="44">
        <f>IF(OR(E346="",F346=""),0,MAX(0,MIN(F346,DATE(Settings!$C$6,8,1))-MAX(E346,W$5)))</f>
        <v/>
      </c>
      <c r="X346" s="44">
        <f>IF(OR(E346="",F346=""),0,MAX(0,MIN(F346,DATE(Settings!$C$6,9,1))-MAX(E346,X$5)))</f>
        <v/>
      </c>
      <c r="Y346" s="44">
        <f>IF(OR(E346="",F346=""),0,MAX(0,MIN(F346,DATE(Settings!$C$6,10,1))-MAX(E346,Y$5)))</f>
        <v/>
      </c>
      <c r="Z346" s="44">
        <f>IF(OR(E346="",F346=""),0,MAX(0,MIN(F346,DATE(Settings!$C$6,11,1))-MAX(E346,Z$5)))</f>
        <v/>
      </c>
      <c r="AA346" s="44">
        <f>IF(OR(E346="",F346=""),0,MAX(0,MIN(F346,DATE(Settings!$C$6,12,1))-MAX(E346,AA$5)))</f>
        <v/>
      </c>
      <c r="AB346" s="44">
        <f>IF(OR(E346="",F346=""),0,MAX(0,MIN(F346,DATE(Settings!$C$6,13,1))-MAX(E346,AB$5)))</f>
        <v/>
      </c>
      <c r="AC346" s="63">
        <f>IF(N(L346)=0,0,M346/L346)</f>
        <v/>
      </c>
    </row>
    <row r="347" hidden="1">
      <c r="B347" s="14" t="n"/>
      <c r="C347" s="14" t="n"/>
      <c r="D347" s="14" t="n"/>
      <c r="E347" s="18" t="n"/>
      <c r="F347" s="18" t="n"/>
      <c r="G347" s="14" t="n"/>
      <c r="H347" s="60" t="n"/>
      <c r="I347" s="60" t="n"/>
      <c r="J347" s="60" t="n"/>
      <c r="K347" s="60" t="n"/>
      <c r="L347" s="33">
        <f>IF(OR(E347="",F347=""),"",MAX(0,F347-E347))</f>
        <v/>
      </c>
      <c r="M347" s="61">
        <f>IF(OR(E347="",F347=""),"",N(H347)*L347+N(I347)+N(J347))</f>
        <v/>
      </c>
      <c r="N347" s="61">
        <f>IF(OR(E347="",F347=""),"",IF(K347&lt;&gt;"",K347,(N(H347)*L347+N(I347))*IFERROR(VLOOKUP(D347,Settings!$F$11:$G$16,2,FALSE),0)))</f>
        <v/>
      </c>
      <c r="O347" s="62">
        <f>IF(OR(E347="",F347=""),"",M347-N347)</f>
        <v/>
      </c>
      <c r="P347" s="61">
        <f>IF(N(L347)=0,0,O347/L347)</f>
        <v/>
      </c>
      <c r="Q347" s="44">
        <f>IF(OR(E347="",F347=""),0,MAX(0,MIN(F347,DATE(Settings!$C$6,2,1))-MAX(E347,Q$5)))</f>
        <v/>
      </c>
      <c r="R347" s="44">
        <f>IF(OR(E347="",F347=""),0,MAX(0,MIN(F347,DATE(Settings!$C$6,3,1))-MAX(E347,R$5)))</f>
        <v/>
      </c>
      <c r="S347" s="44">
        <f>IF(OR(E347="",F347=""),0,MAX(0,MIN(F347,DATE(Settings!$C$6,4,1))-MAX(E347,S$5)))</f>
        <v/>
      </c>
      <c r="T347" s="44">
        <f>IF(OR(E347="",F347=""),0,MAX(0,MIN(F347,DATE(Settings!$C$6,5,1))-MAX(E347,T$5)))</f>
        <v/>
      </c>
      <c r="U347" s="44">
        <f>IF(OR(E347="",F347=""),0,MAX(0,MIN(F347,DATE(Settings!$C$6,6,1))-MAX(E347,U$5)))</f>
        <v/>
      </c>
      <c r="V347" s="44">
        <f>IF(OR(E347="",F347=""),0,MAX(0,MIN(F347,DATE(Settings!$C$6,7,1))-MAX(E347,V$5)))</f>
        <v/>
      </c>
      <c r="W347" s="44">
        <f>IF(OR(E347="",F347=""),0,MAX(0,MIN(F347,DATE(Settings!$C$6,8,1))-MAX(E347,W$5)))</f>
        <v/>
      </c>
      <c r="X347" s="44">
        <f>IF(OR(E347="",F347=""),0,MAX(0,MIN(F347,DATE(Settings!$C$6,9,1))-MAX(E347,X$5)))</f>
        <v/>
      </c>
      <c r="Y347" s="44">
        <f>IF(OR(E347="",F347=""),0,MAX(0,MIN(F347,DATE(Settings!$C$6,10,1))-MAX(E347,Y$5)))</f>
        <v/>
      </c>
      <c r="Z347" s="44">
        <f>IF(OR(E347="",F347=""),0,MAX(0,MIN(F347,DATE(Settings!$C$6,11,1))-MAX(E347,Z$5)))</f>
        <v/>
      </c>
      <c r="AA347" s="44">
        <f>IF(OR(E347="",F347=""),0,MAX(0,MIN(F347,DATE(Settings!$C$6,12,1))-MAX(E347,AA$5)))</f>
        <v/>
      </c>
      <c r="AB347" s="44">
        <f>IF(OR(E347="",F347=""),0,MAX(0,MIN(F347,DATE(Settings!$C$6,13,1))-MAX(E347,AB$5)))</f>
        <v/>
      </c>
      <c r="AC347" s="63">
        <f>IF(N(L347)=0,0,M347/L347)</f>
        <v/>
      </c>
    </row>
    <row r="348" hidden="1">
      <c r="B348" s="14" t="n"/>
      <c r="C348" s="14" t="n"/>
      <c r="D348" s="14" t="n"/>
      <c r="E348" s="18" t="n"/>
      <c r="F348" s="18" t="n"/>
      <c r="G348" s="14" t="n"/>
      <c r="H348" s="60" t="n"/>
      <c r="I348" s="60" t="n"/>
      <c r="J348" s="60" t="n"/>
      <c r="K348" s="60" t="n"/>
      <c r="L348" s="33">
        <f>IF(OR(E348="",F348=""),"",MAX(0,F348-E348))</f>
        <v/>
      </c>
      <c r="M348" s="61">
        <f>IF(OR(E348="",F348=""),"",N(H348)*L348+N(I348)+N(J348))</f>
        <v/>
      </c>
      <c r="N348" s="61">
        <f>IF(OR(E348="",F348=""),"",IF(K348&lt;&gt;"",K348,(N(H348)*L348+N(I348))*IFERROR(VLOOKUP(D348,Settings!$F$11:$G$16,2,FALSE),0)))</f>
        <v/>
      </c>
      <c r="O348" s="62">
        <f>IF(OR(E348="",F348=""),"",M348-N348)</f>
        <v/>
      </c>
      <c r="P348" s="61">
        <f>IF(N(L348)=0,0,O348/L348)</f>
        <v/>
      </c>
      <c r="Q348" s="44">
        <f>IF(OR(E348="",F348=""),0,MAX(0,MIN(F348,DATE(Settings!$C$6,2,1))-MAX(E348,Q$5)))</f>
        <v/>
      </c>
      <c r="R348" s="44">
        <f>IF(OR(E348="",F348=""),0,MAX(0,MIN(F348,DATE(Settings!$C$6,3,1))-MAX(E348,R$5)))</f>
        <v/>
      </c>
      <c r="S348" s="44">
        <f>IF(OR(E348="",F348=""),0,MAX(0,MIN(F348,DATE(Settings!$C$6,4,1))-MAX(E348,S$5)))</f>
        <v/>
      </c>
      <c r="T348" s="44">
        <f>IF(OR(E348="",F348=""),0,MAX(0,MIN(F348,DATE(Settings!$C$6,5,1))-MAX(E348,T$5)))</f>
        <v/>
      </c>
      <c r="U348" s="44">
        <f>IF(OR(E348="",F348=""),0,MAX(0,MIN(F348,DATE(Settings!$C$6,6,1))-MAX(E348,U$5)))</f>
        <v/>
      </c>
      <c r="V348" s="44">
        <f>IF(OR(E348="",F348=""),0,MAX(0,MIN(F348,DATE(Settings!$C$6,7,1))-MAX(E348,V$5)))</f>
        <v/>
      </c>
      <c r="W348" s="44">
        <f>IF(OR(E348="",F348=""),0,MAX(0,MIN(F348,DATE(Settings!$C$6,8,1))-MAX(E348,W$5)))</f>
        <v/>
      </c>
      <c r="X348" s="44">
        <f>IF(OR(E348="",F348=""),0,MAX(0,MIN(F348,DATE(Settings!$C$6,9,1))-MAX(E348,X$5)))</f>
        <v/>
      </c>
      <c r="Y348" s="44">
        <f>IF(OR(E348="",F348=""),0,MAX(0,MIN(F348,DATE(Settings!$C$6,10,1))-MAX(E348,Y$5)))</f>
        <v/>
      </c>
      <c r="Z348" s="44">
        <f>IF(OR(E348="",F348=""),0,MAX(0,MIN(F348,DATE(Settings!$C$6,11,1))-MAX(E348,Z$5)))</f>
        <v/>
      </c>
      <c r="AA348" s="44">
        <f>IF(OR(E348="",F348=""),0,MAX(0,MIN(F348,DATE(Settings!$C$6,12,1))-MAX(E348,AA$5)))</f>
        <v/>
      </c>
      <c r="AB348" s="44">
        <f>IF(OR(E348="",F348=""),0,MAX(0,MIN(F348,DATE(Settings!$C$6,13,1))-MAX(E348,AB$5)))</f>
        <v/>
      </c>
      <c r="AC348" s="63">
        <f>IF(N(L348)=0,0,M348/L348)</f>
        <v/>
      </c>
    </row>
    <row r="349" hidden="1">
      <c r="B349" s="14" t="n"/>
      <c r="C349" s="14" t="n"/>
      <c r="D349" s="14" t="n"/>
      <c r="E349" s="18" t="n"/>
      <c r="F349" s="18" t="n"/>
      <c r="G349" s="14" t="n"/>
      <c r="H349" s="60" t="n"/>
      <c r="I349" s="60" t="n"/>
      <c r="J349" s="60" t="n"/>
      <c r="K349" s="60" t="n"/>
      <c r="L349" s="33">
        <f>IF(OR(E349="",F349=""),"",MAX(0,F349-E349))</f>
        <v/>
      </c>
      <c r="M349" s="61">
        <f>IF(OR(E349="",F349=""),"",N(H349)*L349+N(I349)+N(J349))</f>
        <v/>
      </c>
      <c r="N349" s="61">
        <f>IF(OR(E349="",F349=""),"",IF(K349&lt;&gt;"",K349,(N(H349)*L349+N(I349))*IFERROR(VLOOKUP(D349,Settings!$F$11:$G$16,2,FALSE),0)))</f>
        <v/>
      </c>
      <c r="O349" s="62">
        <f>IF(OR(E349="",F349=""),"",M349-N349)</f>
        <v/>
      </c>
      <c r="P349" s="61">
        <f>IF(N(L349)=0,0,O349/L349)</f>
        <v/>
      </c>
      <c r="Q349" s="44">
        <f>IF(OR(E349="",F349=""),0,MAX(0,MIN(F349,DATE(Settings!$C$6,2,1))-MAX(E349,Q$5)))</f>
        <v/>
      </c>
      <c r="R349" s="44">
        <f>IF(OR(E349="",F349=""),0,MAX(0,MIN(F349,DATE(Settings!$C$6,3,1))-MAX(E349,R$5)))</f>
        <v/>
      </c>
      <c r="S349" s="44">
        <f>IF(OR(E349="",F349=""),0,MAX(0,MIN(F349,DATE(Settings!$C$6,4,1))-MAX(E349,S$5)))</f>
        <v/>
      </c>
      <c r="T349" s="44">
        <f>IF(OR(E349="",F349=""),0,MAX(0,MIN(F349,DATE(Settings!$C$6,5,1))-MAX(E349,T$5)))</f>
        <v/>
      </c>
      <c r="U349" s="44">
        <f>IF(OR(E349="",F349=""),0,MAX(0,MIN(F349,DATE(Settings!$C$6,6,1))-MAX(E349,U$5)))</f>
        <v/>
      </c>
      <c r="V349" s="44">
        <f>IF(OR(E349="",F349=""),0,MAX(0,MIN(F349,DATE(Settings!$C$6,7,1))-MAX(E349,V$5)))</f>
        <v/>
      </c>
      <c r="W349" s="44">
        <f>IF(OR(E349="",F349=""),0,MAX(0,MIN(F349,DATE(Settings!$C$6,8,1))-MAX(E349,W$5)))</f>
        <v/>
      </c>
      <c r="X349" s="44">
        <f>IF(OR(E349="",F349=""),0,MAX(0,MIN(F349,DATE(Settings!$C$6,9,1))-MAX(E349,X$5)))</f>
        <v/>
      </c>
      <c r="Y349" s="44">
        <f>IF(OR(E349="",F349=""),0,MAX(0,MIN(F349,DATE(Settings!$C$6,10,1))-MAX(E349,Y$5)))</f>
        <v/>
      </c>
      <c r="Z349" s="44">
        <f>IF(OR(E349="",F349=""),0,MAX(0,MIN(F349,DATE(Settings!$C$6,11,1))-MAX(E349,Z$5)))</f>
        <v/>
      </c>
      <c r="AA349" s="44">
        <f>IF(OR(E349="",F349=""),0,MAX(0,MIN(F349,DATE(Settings!$C$6,12,1))-MAX(E349,AA$5)))</f>
        <v/>
      </c>
      <c r="AB349" s="44">
        <f>IF(OR(E349="",F349=""),0,MAX(0,MIN(F349,DATE(Settings!$C$6,13,1))-MAX(E349,AB$5)))</f>
        <v/>
      </c>
      <c r="AC349" s="63">
        <f>IF(N(L349)=0,0,M349/L349)</f>
        <v/>
      </c>
    </row>
    <row r="350" hidden="1">
      <c r="B350" s="14" t="n"/>
      <c r="C350" s="14" t="n"/>
      <c r="D350" s="14" t="n"/>
      <c r="E350" s="18" t="n"/>
      <c r="F350" s="18" t="n"/>
      <c r="G350" s="14" t="n"/>
      <c r="H350" s="60" t="n"/>
      <c r="I350" s="60" t="n"/>
      <c r="J350" s="60" t="n"/>
      <c r="K350" s="60" t="n"/>
      <c r="L350" s="33">
        <f>IF(OR(E350="",F350=""),"",MAX(0,F350-E350))</f>
        <v/>
      </c>
      <c r="M350" s="61">
        <f>IF(OR(E350="",F350=""),"",N(H350)*L350+N(I350)+N(J350))</f>
        <v/>
      </c>
      <c r="N350" s="61">
        <f>IF(OR(E350="",F350=""),"",IF(K350&lt;&gt;"",K350,(N(H350)*L350+N(I350))*IFERROR(VLOOKUP(D350,Settings!$F$11:$G$16,2,FALSE),0)))</f>
        <v/>
      </c>
      <c r="O350" s="62">
        <f>IF(OR(E350="",F350=""),"",M350-N350)</f>
        <v/>
      </c>
      <c r="P350" s="61">
        <f>IF(N(L350)=0,0,O350/L350)</f>
        <v/>
      </c>
      <c r="Q350" s="44">
        <f>IF(OR(E350="",F350=""),0,MAX(0,MIN(F350,DATE(Settings!$C$6,2,1))-MAX(E350,Q$5)))</f>
        <v/>
      </c>
      <c r="R350" s="44">
        <f>IF(OR(E350="",F350=""),0,MAX(0,MIN(F350,DATE(Settings!$C$6,3,1))-MAX(E350,R$5)))</f>
        <v/>
      </c>
      <c r="S350" s="44">
        <f>IF(OR(E350="",F350=""),0,MAX(0,MIN(F350,DATE(Settings!$C$6,4,1))-MAX(E350,S$5)))</f>
        <v/>
      </c>
      <c r="T350" s="44">
        <f>IF(OR(E350="",F350=""),0,MAX(0,MIN(F350,DATE(Settings!$C$6,5,1))-MAX(E350,T$5)))</f>
        <v/>
      </c>
      <c r="U350" s="44">
        <f>IF(OR(E350="",F350=""),0,MAX(0,MIN(F350,DATE(Settings!$C$6,6,1))-MAX(E350,U$5)))</f>
        <v/>
      </c>
      <c r="V350" s="44">
        <f>IF(OR(E350="",F350=""),0,MAX(0,MIN(F350,DATE(Settings!$C$6,7,1))-MAX(E350,V$5)))</f>
        <v/>
      </c>
      <c r="W350" s="44">
        <f>IF(OR(E350="",F350=""),0,MAX(0,MIN(F350,DATE(Settings!$C$6,8,1))-MAX(E350,W$5)))</f>
        <v/>
      </c>
      <c r="X350" s="44">
        <f>IF(OR(E350="",F350=""),0,MAX(0,MIN(F350,DATE(Settings!$C$6,9,1))-MAX(E350,X$5)))</f>
        <v/>
      </c>
      <c r="Y350" s="44">
        <f>IF(OR(E350="",F350=""),0,MAX(0,MIN(F350,DATE(Settings!$C$6,10,1))-MAX(E350,Y$5)))</f>
        <v/>
      </c>
      <c r="Z350" s="44">
        <f>IF(OR(E350="",F350=""),0,MAX(0,MIN(F350,DATE(Settings!$C$6,11,1))-MAX(E350,Z$5)))</f>
        <v/>
      </c>
      <c r="AA350" s="44">
        <f>IF(OR(E350="",F350=""),0,MAX(0,MIN(F350,DATE(Settings!$C$6,12,1))-MAX(E350,AA$5)))</f>
        <v/>
      </c>
      <c r="AB350" s="44">
        <f>IF(OR(E350="",F350=""),0,MAX(0,MIN(F350,DATE(Settings!$C$6,13,1))-MAX(E350,AB$5)))</f>
        <v/>
      </c>
      <c r="AC350" s="63">
        <f>IF(N(L350)=0,0,M350/L350)</f>
        <v/>
      </c>
    </row>
    <row r="351" hidden="1">
      <c r="B351" s="14" t="n"/>
      <c r="C351" s="14" t="n"/>
      <c r="D351" s="14" t="n"/>
      <c r="E351" s="18" t="n"/>
      <c r="F351" s="18" t="n"/>
      <c r="G351" s="14" t="n"/>
      <c r="H351" s="60" t="n"/>
      <c r="I351" s="60" t="n"/>
      <c r="J351" s="60" t="n"/>
      <c r="K351" s="60" t="n"/>
      <c r="L351" s="33">
        <f>IF(OR(E351="",F351=""),"",MAX(0,F351-E351))</f>
        <v/>
      </c>
      <c r="M351" s="61">
        <f>IF(OR(E351="",F351=""),"",N(H351)*L351+N(I351)+N(J351))</f>
        <v/>
      </c>
      <c r="N351" s="61">
        <f>IF(OR(E351="",F351=""),"",IF(K351&lt;&gt;"",K351,(N(H351)*L351+N(I351))*IFERROR(VLOOKUP(D351,Settings!$F$11:$G$16,2,FALSE),0)))</f>
        <v/>
      </c>
      <c r="O351" s="62">
        <f>IF(OR(E351="",F351=""),"",M351-N351)</f>
        <v/>
      </c>
      <c r="P351" s="61">
        <f>IF(N(L351)=0,0,O351/L351)</f>
        <v/>
      </c>
      <c r="Q351" s="44">
        <f>IF(OR(E351="",F351=""),0,MAX(0,MIN(F351,DATE(Settings!$C$6,2,1))-MAX(E351,Q$5)))</f>
        <v/>
      </c>
      <c r="R351" s="44">
        <f>IF(OR(E351="",F351=""),0,MAX(0,MIN(F351,DATE(Settings!$C$6,3,1))-MAX(E351,R$5)))</f>
        <v/>
      </c>
      <c r="S351" s="44">
        <f>IF(OR(E351="",F351=""),0,MAX(0,MIN(F351,DATE(Settings!$C$6,4,1))-MAX(E351,S$5)))</f>
        <v/>
      </c>
      <c r="T351" s="44">
        <f>IF(OR(E351="",F351=""),0,MAX(0,MIN(F351,DATE(Settings!$C$6,5,1))-MAX(E351,T$5)))</f>
        <v/>
      </c>
      <c r="U351" s="44">
        <f>IF(OR(E351="",F351=""),0,MAX(0,MIN(F351,DATE(Settings!$C$6,6,1))-MAX(E351,U$5)))</f>
        <v/>
      </c>
      <c r="V351" s="44">
        <f>IF(OR(E351="",F351=""),0,MAX(0,MIN(F351,DATE(Settings!$C$6,7,1))-MAX(E351,V$5)))</f>
        <v/>
      </c>
      <c r="W351" s="44">
        <f>IF(OR(E351="",F351=""),0,MAX(0,MIN(F351,DATE(Settings!$C$6,8,1))-MAX(E351,W$5)))</f>
        <v/>
      </c>
      <c r="X351" s="44">
        <f>IF(OR(E351="",F351=""),0,MAX(0,MIN(F351,DATE(Settings!$C$6,9,1))-MAX(E351,X$5)))</f>
        <v/>
      </c>
      <c r="Y351" s="44">
        <f>IF(OR(E351="",F351=""),0,MAX(0,MIN(F351,DATE(Settings!$C$6,10,1))-MAX(E351,Y$5)))</f>
        <v/>
      </c>
      <c r="Z351" s="44">
        <f>IF(OR(E351="",F351=""),0,MAX(0,MIN(F351,DATE(Settings!$C$6,11,1))-MAX(E351,Z$5)))</f>
        <v/>
      </c>
      <c r="AA351" s="44">
        <f>IF(OR(E351="",F351=""),0,MAX(0,MIN(F351,DATE(Settings!$C$6,12,1))-MAX(E351,AA$5)))</f>
        <v/>
      </c>
      <c r="AB351" s="44">
        <f>IF(OR(E351="",F351=""),0,MAX(0,MIN(F351,DATE(Settings!$C$6,13,1))-MAX(E351,AB$5)))</f>
        <v/>
      </c>
      <c r="AC351" s="63">
        <f>IF(N(L351)=0,0,M351/L351)</f>
        <v/>
      </c>
    </row>
    <row r="352" hidden="1">
      <c r="B352" s="14" t="n"/>
      <c r="C352" s="14" t="n"/>
      <c r="D352" s="14" t="n"/>
      <c r="E352" s="18" t="n"/>
      <c r="F352" s="18" t="n"/>
      <c r="G352" s="14" t="n"/>
      <c r="H352" s="60" t="n"/>
      <c r="I352" s="60" t="n"/>
      <c r="J352" s="60" t="n"/>
      <c r="K352" s="60" t="n"/>
      <c r="L352" s="33">
        <f>IF(OR(E352="",F352=""),"",MAX(0,F352-E352))</f>
        <v/>
      </c>
      <c r="M352" s="61">
        <f>IF(OR(E352="",F352=""),"",N(H352)*L352+N(I352)+N(J352))</f>
        <v/>
      </c>
      <c r="N352" s="61">
        <f>IF(OR(E352="",F352=""),"",IF(K352&lt;&gt;"",K352,(N(H352)*L352+N(I352))*IFERROR(VLOOKUP(D352,Settings!$F$11:$G$16,2,FALSE),0)))</f>
        <v/>
      </c>
      <c r="O352" s="62">
        <f>IF(OR(E352="",F352=""),"",M352-N352)</f>
        <v/>
      </c>
      <c r="P352" s="61">
        <f>IF(N(L352)=0,0,O352/L352)</f>
        <v/>
      </c>
      <c r="Q352" s="44">
        <f>IF(OR(E352="",F352=""),0,MAX(0,MIN(F352,DATE(Settings!$C$6,2,1))-MAX(E352,Q$5)))</f>
        <v/>
      </c>
      <c r="R352" s="44">
        <f>IF(OR(E352="",F352=""),0,MAX(0,MIN(F352,DATE(Settings!$C$6,3,1))-MAX(E352,R$5)))</f>
        <v/>
      </c>
      <c r="S352" s="44">
        <f>IF(OR(E352="",F352=""),0,MAX(0,MIN(F352,DATE(Settings!$C$6,4,1))-MAX(E352,S$5)))</f>
        <v/>
      </c>
      <c r="T352" s="44">
        <f>IF(OR(E352="",F352=""),0,MAX(0,MIN(F352,DATE(Settings!$C$6,5,1))-MAX(E352,T$5)))</f>
        <v/>
      </c>
      <c r="U352" s="44">
        <f>IF(OR(E352="",F352=""),0,MAX(0,MIN(F352,DATE(Settings!$C$6,6,1))-MAX(E352,U$5)))</f>
        <v/>
      </c>
      <c r="V352" s="44">
        <f>IF(OR(E352="",F352=""),0,MAX(0,MIN(F352,DATE(Settings!$C$6,7,1))-MAX(E352,V$5)))</f>
        <v/>
      </c>
      <c r="W352" s="44">
        <f>IF(OR(E352="",F352=""),0,MAX(0,MIN(F352,DATE(Settings!$C$6,8,1))-MAX(E352,W$5)))</f>
        <v/>
      </c>
      <c r="X352" s="44">
        <f>IF(OR(E352="",F352=""),0,MAX(0,MIN(F352,DATE(Settings!$C$6,9,1))-MAX(E352,X$5)))</f>
        <v/>
      </c>
      <c r="Y352" s="44">
        <f>IF(OR(E352="",F352=""),0,MAX(0,MIN(F352,DATE(Settings!$C$6,10,1))-MAX(E352,Y$5)))</f>
        <v/>
      </c>
      <c r="Z352" s="44">
        <f>IF(OR(E352="",F352=""),0,MAX(0,MIN(F352,DATE(Settings!$C$6,11,1))-MAX(E352,Z$5)))</f>
        <v/>
      </c>
      <c r="AA352" s="44">
        <f>IF(OR(E352="",F352=""),0,MAX(0,MIN(F352,DATE(Settings!$C$6,12,1))-MAX(E352,AA$5)))</f>
        <v/>
      </c>
      <c r="AB352" s="44">
        <f>IF(OR(E352="",F352=""),0,MAX(0,MIN(F352,DATE(Settings!$C$6,13,1))-MAX(E352,AB$5)))</f>
        <v/>
      </c>
      <c r="AC352" s="63">
        <f>IF(N(L352)=0,0,M352/L352)</f>
        <v/>
      </c>
    </row>
    <row r="353" hidden="1">
      <c r="B353" s="14" t="n"/>
      <c r="C353" s="14" t="n"/>
      <c r="D353" s="14" t="n"/>
      <c r="E353" s="18" t="n"/>
      <c r="F353" s="18" t="n"/>
      <c r="G353" s="14" t="n"/>
      <c r="H353" s="60" t="n"/>
      <c r="I353" s="60" t="n"/>
      <c r="J353" s="60" t="n"/>
      <c r="K353" s="60" t="n"/>
      <c r="L353" s="33">
        <f>IF(OR(E353="",F353=""),"",MAX(0,F353-E353))</f>
        <v/>
      </c>
      <c r="M353" s="61">
        <f>IF(OR(E353="",F353=""),"",N(H353)*L353+N(I353)+N(J353))</f>
        <v/>
      </c>
      <c r="N353" s="61">
        <f>IF(OR(E353="",F353=""),"",IF(K353&lt;&gt;"",K353,(N(H353)*L353+N(I353))*IFERROR(VLOOKUP(D353,Settings!$F$11:$G$16,2,FALSE),0)))</f>
        <v/>
      </c>
      <c r="O353" s="62">
        <f>IF(OR(E353="",F353=""),"",M353-N353)</f>
        <v/>
      </c>
      <c r="P353" s="61">
        <f>IF(N(L353)=0,0,O353/L353)</f>
        <v/>
      </c>
      <c r="Q353" s="44">
        <f>IF(OR(E353="",F353=""),0,MAX(0,MIN(F353,DATE(Settings!$C$6,2,1))-MAX(E353,Q$5)))</f>
        <v/>
      </c>
      <c r="R353" s="44">
        <f>IF(OR(E353="",F353=""),0,MAX(0,MIN(F353,DATE(Settings!$C$6,3,1))-MAX(E353,R$5)))</f>
        <v/>
      </c>
      <c r="S353" s="44">
        <f>IF(OR(E353="",F353=""),0,MAX(0,MIN(F353,DATE(Settings!$C$6,4,1))-MAX(E353,S$5)))</f>
        <v/>
      </c>
      <c r="T353" s="44">
        <f>IF(OR(E353="",F353=""),0,MAX(0,MIN(F353,DATE(Settings!$C$6,5,1))-MAX(E353,T$5)))</f>
        <v/>
      </c>
      <c r="U353" s="44">
        <f>IF(OR(E353="",F353=""),0,MAX(0,MIN(F353,DATE(Settings!$C$6,6,1))-MAX(E353,U$5)))</f>
        <v/>
      </c>
      <c r="V353" s="44">
        <f>IF(OR(E353="",F353=""),0,MAX(0,MIN(F353,DATE(Settings!$C$6,7,1))-MAX(E353,V$5)))</f>
        <v/>
      </c>
      <c r="W353" s="44">
        <f>IF(OR(E353="",F353=""),0,MAX(0,MIN(F353,DATE(Settings!$C$6,8,1))-MAX(E353,W$5)))</f>
        <v/>
      </c>
      <c r="X353" s="44">
        <f>IF(OR(E353="",F353=""),0,MAX(0,MIN(F353,DATE(Settings!$C$6,9,1))-MAX(E353,X$5)))</f>
        <v/>
      </c>
      <c r="Y353" s="44">
        <f>IF(OR(E353="",F353=""),0,MAX(0,MIN(F353,DATE(Settings!$C$6,10,1))-MAX(E353,Y$5)))</f>
        <v/>
      </c>
      <c r="Z353" s="44">
        <f>IF(OR(E353="",F353=""),0,MAX(0,MIN(F353,DATE(Settings!$C$6,11,1))-MAX(E353,Z$5)))</f>
        <v/>
      </c>
      <c r="AA353" s="44">
        <f>IF(OR(E353="",F353=""),0,MAX(0,MIN(F353,DATE(Settings!$C$6,12,1))-MAX(E353,AA$5)))</f>
        <v/>
      </c>
      <c r="AB353" s="44">
        <f>IF(OR(E353="",F353=""),0,MAX(0,MIN(F353,DATE(Settings!$C$6,13,1))-MAX(E353,AB$5)))</f>
        <v/>
      </c>
      <c r="AC353" s="63">
        <f>IF(N(L353)=0,0,M353/L353)</f>
        <v/>
      </c>
    </row>
    <row r="354" hidden="1">
      <c r="B354" s="14" t="n"/>
      <c r="C354" s="14" t="n"/>
      <c r="D354" s="14" t="n"/>
      <c r="E354" s="18" t="n"/>
      <c r="F354" s="18" t="n"/>
      <c r="G354" s="14" t="n"/>
      <c r="H354" s="60" t="n"/>
      <c r="I354" s="60" t="n"/>
      <c r="J354" s="60" t="n"/>
      <c r="K354" s="60" t="n"/>
      <c r="L354" s="33">
        <f>IF(OR(E354="",F354=""),"",MAX(0,F354-E354))</f>
        <v/>
      </c>
      <c r="M354" s="61">
        <f>IF(OR(E354="",F354=""),"",N(H354)*L354+N(I354)+N(J354))</f>
        <v/>
      </c>
      <c r="N354" s="61">
        <f>IF(OR(E354="",F354=""),"",IF(K354&lt;&gt;"",K354,(N(H354)*L354+N(I354))*IFERROR(VLOOKUP(D354,Settings!$F$11:$G$16,2,FALSE),0)))</f>
        <v/>
      </c>
      <c r="O354" s="62">
        <f>IF(OR(E354="",F354=""),"",M354-N354)</f>
        <v/>
      </c>
      <c r="P354" s="61">
        <f>IF(N(L354)=0,0,O354/L354)</f>
        <v/>
      </c>
      <c r="Q354" s="44">
        <f>IF(OR(E354="",F354=""),0,MAX(0,MIN(F354,DATE(Settings!$C$6,2,1))-MAX(E354,Q$5)))</f>
        <v/>
      </c>
      <c r="R354" s="44">
        <f>IF(OR(E354="",F354=""),0,MAX(0,MIN(F354,DATE(Settings!$C$6,3,1))-MAX(E354,R$5)))</f>
        <v/>
      </c>
      <c r="S354" s="44">
        <f>IF(OR(E354="",F354=""),0,MAX(0,MIN(F354,DATE(Settings!$C$6,4,1))-MAX(E354,S$5)))</f>
        <v/>
      </c>
      <c r="T354" s="44">
        <f>IF(OR(E354="",F354=""),0,MAX(0,MIN(F354,DATE(Settings!$C$6,5,1))-MAX(E354,T$5)))</f>
        <v/>
      </c>
      <c r="U354" s="44">
        <f>IF(OR(E354="",F354=""),0,MAX(0,MIN(F354,DATE(Settings!$C$6,6,1))-MAX(E354,U$5)))</f>
        <v/>
      </c>
      <c r="V354" s="44">
        <f>IF(OR(E354="",F354=""),0,MAX(0,MIN(F354,DATE(Settings!$C$6,7,1))-MAX(E354,V$5)))</f>
        <v/>
      </c>
      <c r="W354" s="44">
        <f>IF(OR(E354="",F354=""),0,MAX(0,MIN(F354,DATE(Settings!$C$6,8,1))-MAX(E354,W$5)))</f>
        <v/>
      </c>
      <c r="X354" s="44">
        <f>IF(OR(E354="",F354=""),0,MAX(0,MIN(F354,DATE(Settings!$C$6,9,1))-MAX(E354,X$5)))</f>
        <v/>
      </c>
      <c r="Y354" s="44">
        <f>IF(OR(E354="",F354=""),0,MAX(0,MIN(F354,DATE(Settings!$C$6,10,1))-MAX(E354,Y$5)))</f>
        <v/>
      </c>
      <c r="Z354" s="44">
        <f>IF(OR(E354="",F354=""),0,MAX(0,MIN(F354,DATE(Settings!$C$6,11,1))-MAX(E354,Z$5)))</f>
        <v/>
      </c>
      <c r="AA354" s="44">
        <f>IF(OR(E354="",F354=""),0,MAX(0,MIN(F354,DATE(Settings!$C$6,12,1))-MAX(E354,AA$5)))</f>
        <v/>
      </c>
      <c r="AB354" s="44">
        <f>IF(OR(E354="",F354=""),0,MAX(0,MIN(F354,DATE(Settings!$C$6,13,1))-MAX(E354,AB$5)))</f>
        <v/>
      </c>
      <c r="AC354" s="63">
        <f>IF(N(L354)=0,0,M354/L354)</f>
        <v/>
      </c>
    </row>
    <row r="355" hidden="1">
      <c r="B355" s="14" t="n"/>
      <c r="C355" s="14" t="n"/>
      <c r="D355" s="14" t="n"/>
      <c r="E355" s="18" t="n"/>
      <c r="F355" s="18" t="n"/>
      <c r="G355" s="14" t="n"/>
      <c r="H355" s="60" t="n"/>
      <c r="I355" s="60" t="n"/>
      <c r="J355" s="60" t="n"/>
      <c r="K355" s="60" t="n"/>
      <c r="L355" s="33">
        <f>IF(OR(E355="",F355=""),"",MAX(0,F355-E355))</f>
        <v/>
      </c>
      <c r="M355" s="61">
        <f>IF(OR(E355="",F355=""),"",N(H355)*L355+N(I355)+N(J355))</f>
        <v/>
      </c>
      <c r="N355" s="61">
        <f>IF(OR(E355="",F355=""),"",IF(K355&lt;&gt;"",K355,(N(H355)*L355+N(I355))*IFERROR(VLOOKUP(D355,Settings!$F$11:$G$16,2,FALSE),0)))</f>
        <v/>
      </c>
      <c r="O355" s="62">
        <f>IF(OR(E355="",F355=""),"",M355-N355)</f>
        <v/>
      </c>
      <c r="P355" s="61">
        <f>IF(N(L355)=0,0,O355/L355)</f>
        <v/>
      </c>
      <c r="Q355" s="44">
        <f>IF(OR(E355="",F355=""),0,MAX(0,MIN(F355,DATE(Settings!$C$6,2,1))-MAX(E355,Q$5)))</f>
        <v/>
      </c>
      <c r="R355" s="44">
        <f>IF(OR(E355="",F355=""),0,MAX(0,MIN(F355,DATE(Settings!$C$6,3,1))-MAX(E355,R$5)))</f>
        <v/>
      </c>
      <c r="S355" s="44">
        <f>IF(OR(E355="",F355=""),0,MAX(0,MIN(F355,DATE(Settings!$C$6,4,1))-MAX(E355,S$5)))</f>
        <v/>
      </c>
      <c r="T355" s="44">
        <f>IF(OR(E355="",F355=""),0,MAX(0,MIN(F355,DATE(Settings!$C$6,5,1))-MAX(E355,T$5)))</f>
        <v/>
      </c>
      <c r="U355" s="44">
        <f>IF(OR(E355="",F355=""),0,MAX(0,MIN(F355,DATE(Settings!$C$6,6,1))-MAX(E355,U$5)))</f>
        <v/>
      </c>
      <c r="V355" s="44">
        <f>IF(OR(E355="",F355=""),0,MAX(0,MIN(F355,DATE(Settings!$C$6,7,1))-MAX(E355,V$5)))</f>
        <v/>
      </c>
      <c r="W355" s="44">
        <f>IF(OR(E355="",F355=""),0,MAX(0,MIN(F355,DATE(Settings!$C$6,8,1))-MAX(E355,W$5)))</f>
        <v/>
      </c>
      <c r="X355" s="44">
        <f>IF(OR(E355="",F355=""),0,MAX(0,MIN(F355,DATE(Settings!$C$6,9,1))-MAX(E355,X$5)))</f>
        <v/>
      </c>
      <c r="Y355" s="44">
        <f>IF(OR(E355="",F355=""),0,MAX(0,MIN(F355,DATE(Settings!$C$6,10,1))-MAX(E355,Y$5)))</f>
        <v/>
      </c>
      <c r="Z355" s="44">
        <f>IF(OR(E355="",F355=""),0,MAX(0,MIN(F355,DATE(Settings!$C$6,11,1))-MAX(E355,Z$5)))</f>
        <v/>
      </c>
      <c r="AA355" s="44">
        <f>IF(OR(E355="",F355=""),0,MAX(0,MIN(F355,DATE(Settings!$C$6,12,1))-MAX(E355,AA$5)))</f>
        <v/>
      </c>
      <c r="AB355" s="44">
        <f>IF(OR(E355="",F355=""),0,MAX(0,MIN(F355,DATE(Settings!$C$6,13,1))-MAX(E355,AB$5)))</f>
        <v/>
      </c>
      <c r="AC355" s="63">
        <f>IF(N(L355)=0,0,M355/L355)</f>
        <v/>
      </c>
    </row>
    <row r="356" hidden="1">
      <c r="B356" s="14" t="n"/>
      <c r="C356" s="14" t="n"/>
      <c r="D356" s="14" t="n"/>
      <c r="E356" s="18" t="n"/>
      <c r="F356" s="18" t="n"/>
      <c r="G356" s="14" t="n"/>
      <c r="H356" s="60" t="n"/>
      <c r="I356" s="60" t="n"/>
      <c r="J356" s="60" t="n"/>
      <c r="K356" s="60" t="n"/>
      <c r="L356" s="33">
        <f>IF(OR(E356="",F356=""),"",MAX(0,F356-E356))</f>
        <v/>
      </c>
      <c r="M356" s="61">
        <f>IF(OR(E356="",F356=""),"",N(H356)*L356+N(I356)+N(J356))</f>
        <v/>
      </c>
      <c r="N356" s="61">
        <f>IF(OR(E356="",F356=""),"",IF(K356&lt;&gt;"",K356,(N(H356)*L356+N(I356))*IFERROR(VLOOKUP(D356,Settings!$F$11:$G$16,2,FALSE),0)))</f>
        <v/>
      </c>
      <c r="O356" s="62">
        <f>IF(OR(E356="",F356=""),"",M356-N356)</f>
        <v/>
      </c>
      <c r="P356" s="61">
        <f>IF(N(L356)=0,0,O356/L356)</f>
        <v/>
      </c>
      <c r="Q356" s="44">
        <f>IF(OR(E356="",F356=""),0,MAX(0,MIN(F356,DATE(Settings!$C$6,2,1))-MAX(E356,Q$5)))</f>
        <v/>
      </c>
      <c r="R356" s="44">
        <f>IF(OR(E356="",F356=""),0,MAX(0,MIN(F356,DATE(Settings!$C$6,3,1))-MAX(E356,R$5)))</f>
        <v/>
      </c>
      <c r="S356" s="44">
        <f>IF(OR(E356="",F356=""),0,MAX(0,MIN(F356,DATE(Settings!$C$6,4,1))-MAX(E356,S$5)))</f>
        <v/>
      </c>
      <c r="T356" s="44">
        <f>IF(OR(E356="",F356=""),0,MAX(0,MIN(F356,DATE(Settings!$C$6,5,1))-MAX(E356,T$5)))</f>
        <v/>
      </c>
      <c r="U356" s="44">
        <f>IF(OR(E356="",F356=""),0,MAX(0,MIN(F356,DATE(Settings!$C$6,6,1))-MAX(E356,U$5)))</f>
        <v/>
      </c>
      <c r="V356" s="44">
        <f>IF(OR(E356="",F356=""),0,MAX(0,MIN(F356,DATE(Settings!$C$6,7,1))-MAX(E356,V$5)))</f>
        <v/>
      </c>
      <c r="W356" s="44">
        <f>IF(OR(E356="",F356=""),0,MAX(0,MIN(F356,DATE(Settings!$C$6,8,1))-MAX(E356,W$5)))</f>
        <v/>
      </c>
      <c r="X356" s="44">
        <f>IF(OR(E356="",F356=""),0,MAX(0,MIN(F356,DATE(Settings!$C$6,9,1))-MAX(E356,X$5)))</f>
        <v/>
      </c>
      <c r="Y356" s="44">
        <f>IF(OR(E356="",F356=""),0,MAX(0,MIN(F356,DATE(Settings!$C$6,10,1))-MAX(E356,Y$5)))</f>
        <v/>
      </c>
      <c r="Z356" s="44">
        <f>IF(OR(E356="",F356=""),0,MAX(0,MIN(F356,DATE(Settings!$C$6,11,1))-MAX(E356,Z$5)))</f>
        <v/>
      </c>
      <c r="AA356" s="44">
        <f>IF(OR(E356="",F356=""),0,MAX(0,MIN(F356,DATE(Settings!$C$6,12,1))-MAX(E356,AA$5)))</f>
        <v/>
      </c>
      <c r="AB356" s="44">
        <f>IF(OR(E356="",F356=""),0,MAX(0,MIN(F356,DATE(Settings!$C$6,13,1))-MAX(E356,AB$5)))</f>
        <v/>
      </c>
      <c r="AC356" s="63">
        <f>IF(N(L356)=0,0,M356/L356)</f>
        <v/>
      </c>
    </row>
    <row r="357" hidden="1">
      <c r="B357" s="14" t="n"/>
      <c r="C357" s="14" t="n"/>
      <c r="D357" s="14" t="n"/>
      <c r="E357" s="18" t="n"/>
      <c r="F357" s="18" t="n"/>
      <c r="G357" s="14" t="n"/>
      <c r="H357" s="60" t="n"/>
      <c r="I357" s="60" t="n"/>
      <c r="J357" s="60" t="n"/>
      <c r="K357" s="60" t="n"/>
      <c r="L357" s="33">
        <f>IF(OR(E357="",F357=""),"",MAX(0,F357-E357))</f>
        <v/>
      </c>
      <c r="M357" s="61">
        <f>IF(OR(E357="",F357=""),"",N(H357)*L357+N(I357)+N(J357))</f>
        <v/>
      </c>
      <c r="N357" s="61">
        <f>IF(OR(E357="",F357=""),"",IF(K357&lt;&gt;"",K357,(N(H357)*L357+N(I357))*IFERROR(VLOOKUP(D357,Settings!$F$11:$G$16,2,FALSE),0)))</f>
        <v/>
      </c>
      <c r="O357" s="62">
        <f>IF(OR(E357="",F357=""),"",M357-N357)</f>
        <v/>
      </c>
      <c r="P357" s="61">
        <f>IF(N(L357)=0,0,O357/L357)</f>
        <v/>
      </c>
      <c r="Q357" s="44">
        <f>IF(OR(E357="",F357=""),0,MAX(0,MIN(F357,DATE(Settings!$C$6,2,1))-MAX(E357,Q$5)))</f>
        <v/>
      </c>
      <c r="R357" s="44">
        <f>IF(OR(E357="",F357=""),0,MAX(0,MIN(F357,DATE(Settings!$C$6,3,1))-MAX(E357,R$5)))</f>
        <v/>
      </c>
      <c r="S357" s="44">
        <f>IF(OR(E357="",F357=""),0,MAX(0,MIN(F357,DATE(Settings!$C$6,4,1))-MAX(E357,S$5)))</f>
        <v/>
      </c>
      <c r="T357" s="44">
        <f>IF(OR(E357="",F357=""),0,MAX(0,MIN(F357,DATE(Settings!$C$6,5,1))-MAX(E357,T$5)))</f>
        <v/>
      </c>
      <c r="U357" s="44">
        <f>IF(OR(E357="",F357=""),0,MAX(0,MIN(F357,DATE(Settings!$C$6,6,1))-MAX(E357,U$5)))</f>
        <v/>
      </c>
      <c r="V357" s="44">
        <f>IF(OR(E357="",F357=""),0,MAX(0,MIN(F357,DATE(Settings!$C$6,7,1))-MAX(E357,V$5)))</f>
        <v/>
      </c>
      <c r="W357" s="44">
        <f>IF(OR(E357="",F357=""),0,MAX(0,MIN(F357,DATE(Settings!$C$6,8,1))-MAX(E357,W$5)))</f>
        <v/>
      </c>
      <c r="X357" s="44">
        <f>IF(OR(E357="",F357=""),0,MAX(0,MIN(F357,DATE(Settings!$C$6,9,1))-MAX(E357,X$5)))</f>
        <v/>
      </c>
      <c r="Y357" s="44">
        <f>IF(OR(E357="",F357=""),0,MAX(0,MIN(F357,DATE(Settings!$C$6,10,1))-MAX(E357,Y$5)))</f>
        <v/>
      </c>
      <c r="Z357" s="44">
        <f>IF(OR(E357="",F357=""),0,MAX(0,MIN(F357,DATE(Settings!$C$6,11,1))-MAX(E357,Z$5)))</f>
        <v/>
      </c>
      <c r="AA357" s="44">
        <f>IF(OR(E357="",F357=""),0,MAX(0,MIN(F357,DATE(Settings!$C$6,12,1))-MAX(E357,AA$5)))</f>
        <v/>
      </c>
      <c r="AB357" s="44">
        <f>IF(OR(E357="",F357=""),0,MAX(0,MIN(F357,DATE(Settings!$C$6,13,1))-MAX(E357,AB$5)))</f>
        <v/>
      </c>
      <c r="AC357" s="63">
        <f>IF(N(L357)=0,0,M357/L357)</f>
        <v/>
      </c>
    </row>
    <row r="358" hidden="1">
      <c r="B358" s="14" t="n"/>
      <c r="C358" s="14" t="n"/>
      <c r="D358" s="14" t="n"/>
      <c r="E358" s="18" t="n"/>
      <c r="F358" s="18" t="n"/>
      <c r="G358" s="14" t="n"/>
      <c r="H358" s="60" t="n"/>
      <c r="I358" s="60" t="n"/>
      <c r="J358" s="60" t="n"/>
      <c r="K358" s="60" t="n"/>
      <c r="L358" s="33">
        <f>IF(OR(E358="",F358=""),"",MAX(0,F358-E358))</f>
        <v/>
      </c>
      <c r="M358" s="61">
        <f>IF(OR(E358="",F358=""),"",N(H358)*L358+N(I358)+N(J358))</f>
        <v/>
      </c>
      <c r="N358" s="61">
        <f>IF(OR(E358="",F358=""),"",IF(K358&lt;&gt;"",K358,(N(H358)*L358+N(I358))*IFERROR(VLOOKUP(D358,Settings!$F$11:$G$16,2,FALSE),0)))</f>
        <v/>
      </c>
      <c r="O358" s="62">
        <f>IF(OR(E358="",F358=""),"",M358-N358)</f>
        <v/>
      </c>
      <c r="P358" s="61">
        <f>IF(N(L358)=0,0,O358/L358)</f>
        <v/>
      </c>
      <c r="Q358" s="44">
        <f>IF(OR(E358="",F358=""),0,MAX(0,MIN(F358,DATE(Settings!$C$6,2,1))-MAX(E358,Q$5)))</f>
        <v/>
      </c>
      <c r="R358" s="44">
        <f>IF(OR(E358="",F358=""),0,MAX(0,MIN(F358,DATE(Settings!$C$6,3,1))-MAX(E358,R$5)))</f>
        <v/>
      </c>
      <c r="S358" s="44">
        <f>IF(OR(E358="",F358=""),0,MAX(0,MIN(F358,DATE(Settings!$C$6,4,1))-MAX(E358,S$5)))</f>
        <v/>
      </c>
      <c r="T358" s="44">
        <f>IF(OR(E358="",F358=""),0,MAX(0,MIN(F358,DATE(Settings!$C$6,5,1))-MAX(E358,T$5)))</f>
        <v/>
      </c>
      <c r="U358" s="44">
        <f>IF(OR(E358="",F358=""),0,MAX(0,MIN(F358,DATE(Settings!$C$6,6,1))-MAX(E358,U$5)))</f>
        <v/>
      </c>
      <c r="V358" s="44">
        <f>IF(OR(E358="",F358=""),0,MAX(0,MIN(F358,DATE(Settings!$C$6,7,1))-MAX(E358,V$5)))</f>
        <v/>
      </c>
      <c r="W358" s="44">
        <f>IF(OR(E358="",F358=""),0,MAX(0,MIN(F358,DATE(Settings!$C$6,8,1))-MAX(E358,W$5)))</f>
        <v/>
      </c>
      <c r="X358" s="44">
        <f>IF(OR(E358="",F358=""),0,MAX(0,MIN(F358,DATE(Settings!$C$6,9,1))-MAX(E358,X$5)))</f>
        <v/>
      </c>
      <c r="Y358" s="44">
        <f>IF(OR(E358="",F358=""),0,MAX(0,MIN(F358,DATE(Settings!$C$6,10,1))-MAX(E358,Y$5)))</f>
        <v/>
      </c>
      <c r="Z358" s="44">
        <f>IF(OR(E358="",F358=""),0,MAX(0,MIN(F358,DATE(Settings!$C$6,11,1))-MAX(E358,Z$5)))</f>
        <v/>
      </c>
      <c r="AA358" s="44">
        <f>IF(OR(E358="",F358=""),0,MAX(0,MIN(F358,DATE(Settings!$C$6,12,1))-MAX(E358,AA$5)))</f>
        <v/>
      </c>
      <c r="AB358" s="44">
        <f>IF(OR(E358="",F358=""),0,MAX(0,MIN(F358,DATE(Settings!$C$6,13,1))-MAX(E358,AB$5)))</f>
        <v/>
      </c>
      <c r="AC358" s="63">
        <f>IF(N(L358)=0,0,M358/L358)</f>
        <v/>
      </c>
    </row>
    <row r="359" hidden="1">
      <c r="B359" s="14" t="n"/>
      <c r="C359" s="14" t="n"/>
      <c r="D359" s="14" t="n"/>
      <c r="E359" s="18" t="n"/>
      <c r="F359" s="18" t="n"/>
      <c r="G359" s="14" t="n"/>
      <c r="H359" s="60" t="n"/>
      <c r="I359" s="60" t="n"/>
      <c r="J359" s="60" t="n"/>
      <c r="K359" s="60" t="n"/>
      <c r="L359" s="33">
        <f>IF(OR(E359="",F359=""),"",MAX(0,F359-E359))</f>
        <v/>
      </c>
      <c r="M359" s="61">
        <f>IF(OR(E359="",F359=""),"",N(H359)*L359+N(I359)+N(J359))</f>
        <v/>
      </c>
      <c r="N359" s="61">
        <f>IF(OR(E359="",F359=""),"",IF(K359&lt;&gt;"",K359,(N(H359)*L359+N(I359))*IFERROR(VLOOKUP(D359,Settings!$F$11:$G$16,2,FALSE),0)))</f>
        <v/>
      </c>
      <c r="O359" s="62">
        <f>IF(OR(E359="",F359=""),"",M359-N359)</f>
        <v/>
      </c>
      <c r="P359" s="61">
        <f>IF(N(L359)=0,0,O359/L359)</f>
        <v/>
      </c>
      <c r="Q359" s="44">
        <f>IF(OR(E359="",F359=""),0,MAX(0,MIN(F359,DATE(Settings!$C$6,2,1))-MAX(E359,Q$5)))</f>
        <v/>
      </c>
      <c r="R359" s="44">
        <f>IF(OR(E359="",F359=""),0,MAX(0,MIN(F359,DATE(Settings!$C$6,3,1))-MAX(E359,R$5)))</f>
        <v/>
      </c>
      <c r="S359" s="44">
        <f>IF(OR(E359="",F359=""),0,MAX(0,MIN(F359,DATE(Settings!$C$6,4,1))-MAX(E359,S$5)))</f>
        <v/>
      </c>
      <c r="T359" s="44">
        <f>IF(OR(E359="",F359=""),0,MAX(0,MIN(F359,DATE(Settings!$C$6,5,1))-MAX(E359,T$5)))</f>
        <v/>
      </c>
      <c r="U359" s="44">
        <f>IF(OR(E359="",F359=""),0,MAX(0,MIN(F359,DATE(Settings!$C$6,6,1))-MAX(E359,U$5)))</f>
        <v/>
      </c>
      <c r="V359" s="44">
        <f>IF(OR(E359="",F359=""),0,MAX(0,MIN(F359,DATE(Settings!$C$6,7,1))-MAX(E359,V$5)))</f>
        <v/>
      </c>
      <c r="W359" s="44">
        <f>IF(OR(E359="",F359=""),0,MAX(0,MIN(F359,DATE(Settings!$C$6,8,1))-MAX(E359,W$5)))</f>
        <v/>
      </c>
      <c r="X359" s="44">
        <f>IF(OR(E359="",F359=""),0,MAX(0,MIN(F359,DATE(Settings!$C$6,9,1))-MAX(E359,X$5)))</f>
        <v/>
      </c>
      <c r="Y359" s="44">
        <f>IF(OR(E359="",F359=""),0,MAX(0,MIN(F359,DATE(Settings!$C$6,10,1))-MAX(E359,Y$5)))</f>
        <v/>
      </c>
      <c r="Z359" s="44">
        <f>IF(OR(E359="",F359=""),0,MAX(0,MIN(F359,DATE(Settings!$C$6,11,1))-MAX(E359,Z$5)))</f>
        <v/>
      </c>
      <c r="AA359" s="44">
        <f>IF(OR(E359="",F359=""),0,MAX(0,MIN(F359,DATE(Settings!$C$6,12,1))-MAX(E359,AA$5)))</f>
        <v/>
      </c>
      <c r="AB359" s="44">
        <f>IF(OR(E359="",F359=""),0,MAX(0,MIN(F359,DATE(Settings!$C$6,13,1))-MAX(E359,AB$5)))</f>
        <v/>
      </c>
      <c r="AC359" s="63">
        <f>IF(N(L359)=0,0,M359/L359)</f>
        <v/>
      </c>
    </row>
    <row r="360" hidden="1">
      <c r="B360" s="14" t="n"/>
      <c r="C360" s="14" t="n"/>
      <c r="D360" s="14" t="n"/>
      <c r="E360" s="18" t="n"/>
      <c r="F360" s="18" t="n"/>
      <c r="G360" s="14" t="n"/>
      <c r="H360" s="60" t="n"/>
      <c r="I360" s="60" t="n"/>
      <c r="J360" s="60" t="n"/>
      <c r="K360" s="60" t="n"/>
      <c r="L360" s="33">
        <f>IF(OR(E360="",F360=""),"",MAX(0,F360-E360))</f>
        <v/>
      </c>
      <c r="M360" s="61">
        <f>IF(OR(E360="",F360=""),"",N(H360)*L360+N(I360)+N(J360))</f>
        <v/>
      </c>
      <c r="N360" s="61">
        <f>IF(OR(E360="",F360=""),"",IF(K360&lt;&gt;"",K360,(N(H360)*L360+N(I360))*IFERROR(VLOOKUP(D360,Settings!$F$11:$G$16,2,FALSE),0)))</f>
        <v/>
      </c>
      <c r="O360" s="62">
        <f>IF(OR(E360="",F360=""),"",M360-N360)</f>
        <v/>
      </c>
      <c r="P360" s="61">
        <f>IF(N(L360)=0,0,O360/L360)</f>
        <v/>
      </c>
      <c r="Q360" s="44">
        <f>IF(OR(E360="",F360=""),0,MAX(0,MIN(F360,DATE(Settings!$C$6,2,1))-MAX(E360,Q$5)))</f>
        <v/>
      </c>
      <c r="R360" s="44">
        <f>IF(OR(E360="",F360=""),0,MAX(0,MIN(F360,DATE(Settings!$C$6,3,1))-MAX(E360,R$5)))</f>
        <v/>
      </c>
      <c r="S360" s="44">
        <f>IF(OR(E360="",F360=""),0,MAX(0,MIN(F360,DATE(Settings!$C$6,4,1))-MAX(E360,S$5)))</f>
        <v/>
      </c>
      <c r="T360" s="44">
        <f>IF(OR(E360="",F360=""),0,MAX(0,MIN(F360,DATE(Settings!$C$6,5,1))-MAX(E360,T$5)))</f>
        <v/>
      </c>
      <c r="U360" s="44">
        <f>IF(OR(E360="",F360=""),0,MAX(0,MIN(F360,DATE(Settings!$C$6,6,1))-MAX(E360,U$5)))</f>
        <v/>
      </c>
      <c r="V360" s="44">
        <f>IF(OR(E360="",F360=""),0,MAX(0,MIN(F360,DATE(Settings!$C$6,7,1))-MAX(E360,V$5)))</f>
        <v/>
      </c>
      <c r="W360" s="44">
        <f>IF(OR(E360="",F360=""),0,MAX(0,MIN(F360,DATE(Settings!$C$6,8,1))-MAX(E360,W$5)))</f>
        <v/>
      </c>
      <c r="X360" s="44">
        <f>IF(OR(E360="",F360=""),0,MAX(0,MIN(F360,DATE(Settings!$C$6,9,1))-MAX(E360,X$5)))</f>
        <v/>
      </c>
      <c r="Y360" s="44">
        <f>IF(OR(E360="",F360=""),0,MAX(0,MIN(F360,DATE(Settings!$C$6,10,1))-MAX(E360,Y$5)))</f>
        <v/>
      </c>
      <c r="Z360" s="44">
        <f>IF(OR(E360="",F360=""),0,MAX(0,MIN(F360,DATE(Settings!$C$6,11,1))-MAX(E360,Z$5)))</f>
        <v/>
      </c>
      <c r="AA360" s="44">
        <f>IF(OR(E360="",F360=""),0,MAX(0,MIN(F360,DATE(Settings!$C$6,12,1))-MAX(E360,AA$5)))</f>
        <v/>
      </c>
      <c r="AB360" s="44">
        <f>IF(OR(E360="",F360=""),0,MAX(0,MIN(F360,DATE(Settings!$C$6,13,1))-MAX(E360,AB$5)))</f>
        <v/>
      </c>
      <c r="AC360" s="63">
        <f>IF(N(L360)=0,0,M360/L360)</f>
        <v/>
      </c>
    </row>
    <row r="361" hidden="1">
      <c r="B361" s="14" t="n"/>
      <c r="C361" s="14" t="n"/>
      <c r="D361" s="14" t="n"/>
      <c r="E361" s="18" t="n"/>
      <c r="F361" s="18" t="n"/>
      <c r="G361" s="14" t="n"/>
      <c r="H361" s="60" t="n"/>
      <c r="I361" s="60" t="n"/>
      <c r="J361" s="60" t="n"/>
      <c r="K361" s="60" t="n"/>
      <c r="L361" s="33">
        <f>IF(OR(E361="",F361=""),"",MAX(0,F361-E361))</f>
        <v/>
      </c>
      <c r="M361" s="61">
        <f>IF(OR(E361="",F361=""),"",N(H361)*L361+N(I361)+N(J361))</f>
        <v/>
      </c>
      <c r="N361" s="61">
        <f>IF(OR(E361="",F361=""),"",IF(K361&lt;&gt;"",K361,(N(H361)*L361+N(I361))*IFERROR(VLOOKUP(D361,Settings!$F$11:$G$16,2,FALSE),0)))</f>
        <v/>
      </c>
      <c r="O361" s="62">
        <f>IF(OR(E361="",F361=""),"",M361-N361)</f>
        <v/>
      </c>
      <c r="P361" s="61">
        <f>IF(N(L361)=0,0,O361/L361)</f>
        <v/>
      </c>
      <c r="Q361" s="44">
        <f>IF(OR(E361="",F361=""),0,MAX(0,MIN(F361,DATE(Settings!$C$6,2,1))-MAX(E361,Q$5)))</f>
        <v/>
      </c>
      <c r="R361" s="44">
        <f>IF(OR(E361="",F361=""),0,MAX(0,MIN(F361,DATE(Settings!$C$6,3,1))-MAX(E361,R$5)))</f>
        <v/>
      </c>
      <c r="S361" s="44">
        <f>IF(OR(E361="",F361=""),0,MAX(0,MIN(F361,DATE(Settings!$C$6,4,1))-MAX(E361,S$5)))</f>
        <v/>
      </c>
      <c r="T361" s="44">
        <f>IF(OR(E361="",F361=""),0,MAX(0,MIN(F361,DATE(Settings!$C$6,5,1))-MAX(E361,T$5)))</f>
        <v/>
      </c>
      <c r="U361" s="44">
        <f>IF(OR(E361="",F361=""),0,MAX(0,MIN(F361,DATE(Settings!$C$6,6,1))-MAX(E361,U$5)))</f>
        <v/>
      </c>
      <c r="V361" s="44">
        <f>IF(OR(E361="",F361=""),0,MAX(0,MIN(F361,DATE(Settings!$C$6,7,1))-MAX(E361,V$5)))</f>
        <v/>
      </c>
      <c r="W361" s="44">
        <f>IF(OR(E361="",F361=""),0,MAX(0,MIN(F361,DATE(Settings!$C$6,8,1))-MAX(E361,W$5)))</f>
        <v/>
      </c>
      <c r="X361" s="44">
        <f>IF(OR(E361="",F361=""),0,MAX(0,MIN(F361,DATE(Settings!$C$6,9,1))-MAX(E361,X$5)))</f>
        <v/>
      </c>
      <c r="Y361" s="44">
        <f>IF(OR(E361="",F361=""),0,MAX(0,MIN(F361,DATE(Settings!$C$6,10,1))-MAX(E361,Y$5)))</f>
        <v/>
      </c>
      <c r="Z361" s="44">
        <f>IF(OR(E361="",F361=""),0,MAX(0,MIN(F361,DATE(Settings!$C$6,11,1))-MAX(E361,Z$5)))</f>
        <v/>
      </c>
      <c r="AA361" s="44">
        <f>IF(OR(E361="",F361=""),0,MAX(0,MIN(F361,DATE(Settings!$C$6,12,1))-MAX(E361,AA$5)))</f>
        <v/>
      </c>
      <c r="AB361" s="44">
        <f>IF(OR(E361="",F361=""),0,MAX(0,MIN(F361,DATE(Settings!$C$6,13,1))-MAX(E361,AB$5)))</f>
        <v/>
      </c>
      <c r="AC361" s="63">
        <f>IF(N(L361)=0,0,M361/L361)</f>
        <v/>
      </c>
    </row>
    <row r="362" hidden="1">
      <c r="B362" s="14" t="n"/>
      <c r="C362" s="14" t="n"/>
      <c r="D362" s="14" t="n"/>
      <c r="E362" s="18" t="n"/>
      <c r="F362" s="18" t="n"/>
      <c r="G362" s="14" t="n"/>
      <c r="H362" s="60" t="n"/>
      <c r="I362" s="60" t="n"/>
      <c r="J362" s="60" t="n"/>
      <c r="K362" s="60" t="n"/>
      <c r="L362" s="33">
        <f>IF(OR(E362="",F362=""),"",MAX(0,F362-E362))</f>
        <v/>
      </c>
      <c r="M362" s="61">
        <f>IF(OR(E362="",F362=""),"",N(H362)*L362+N(I362)+N(J362))</f>
        <v/>
      </c>
      <c r="N362" s="61">
        <f>IF(OR(E362="",F362=""),"",IF(K362&lt;&gt;"",K362,(N(H362)*L362+N(I362))*IFERROR(VLOOKUP(D362,Settings!$F$11:$G$16,2,FALSE),0)))</f>
        <v/>
      </c>
      <c r="O362" s="62">
        <f>IF(OR(E362="",F362=""),"",M362-N362)</f>
        <v/>
      </c>
      <c r="P362" s="61">
        <f>IF(N(L362)=0,0,O362/L362)</f>
        <v/>
      </c>
      <c r="Q362" s="44">
        <f>IF(OR(E362="",F362=""),0,MAX(0,MIN(F362,DATE(Settings!$C$6,2,1))-MAX(E362,Q$5)))</f>
        <v/>
      </c>
      <c r="R362" s="44">
        <f>IF(OR(E362="",F362=""),0,MAX(0,MIN(F362,DATE(Settings!$C$6,3,1))-MAX(E362,R$5)))</f>
        <v/>
      </c>
      <c r="S362" s="44">
        <f>IF(OR(E362="",F362=""),0,MAX(0,MIN(F362,DATE(Settings!$C$6,4,1))-MAX(E362,S$5)))</f>
        <v/>
      </c>
      <c r="T362" s="44">
        <f>IF(OR(E362="",F362=""),0,MAX(0,MIN(F362,DATE(Settings!$C$6,5,1))-MAX(E362,T$5)))</f>
        <v/>
      </c>
      <c r="U362" s="44">
        <f>IF(OR(E362="",F362=""),0,MAX(0,MIN(F362,DATE(Settings!$C$6,6,1))-MAX(E362,U$5)))</f>
        <v/>
      </c>
      <c r="V362" s="44">
        <f>IF(OR(E362="",F362=""),0,MAX(0,MIN(F362,DATE(Settings!$C$6,7,1))-MAX(E362,V$5)))</f>
        <v/>
      </c>
      <c r="W362" s="44">
        <f>IF(OR(E362="",F362=""),0,MAX(0,MIN(F362,DATE(Settings!$C$6,8,1))-MAX(E362,W$5)))</f>
        <v/>
      </c>
      <c r="X362" s="44">
        <f>IF(OR(E362="",F362=""),0,MAX(0,MIN(F362,DATE(Settings!$C$6,9,1))-MAX(E362,X$5)))</f>
        <v/>
      </c>
      <c r="Y362" s="44">
        <f>IF(OR(E362="",F362=""),0,MAX(0,MIN(F362,DATE(Settings!$C$6,10,1))-MAX(E362,Y$5)))</f>
        <v/>
      </c>
      <c r="Z362" s="44">
        <f>IF(OR(E362="",F362=""),0,MAX(0,MIN(F362,DATE(Settings!$C$6,11,1))-MAX(E362,Z$5)))</f>
        <v/>
      </c>
      <c r="AA362" s="44">
        <f>IF(OR(E362="",F362=""),0,MAX(0,MIN(F362,DATE(Settings!$C$6,12,1))-MAX(E362,AA$5)))</f>
        <v/>
      </c>
      <c r="AB362" s="44">
        <f>IF(OR(E362="",F362=""),0,MAX(0,MIN(F362,DATE(Settings!$C$6,13,1))-MAX(E362,AB$5)))</f>
        <v/>
      </c>
      <c r="AC362" s="63">
        <f>IF(N(L362)=0,0,M362/L362)</f>
        <v/>
      </c>
    </row>
    <row r="363" hidden="1">
      <c r="B363" s="14" t="n"/>
      <c r="C363" s="14" t="n"/>
      <c r="D363" s="14" t="n"/>
      <c r="E363" s="18" t="n"/>
      <c r="F363" s="18" t="n"/>
      <c r="G363" s="14" t="n"/>
      <c r="H363" s="60" t="n"/>
      <c r="I363" s="60" t="n"/>
      <c r="J363" s="60" t="n"/>
      <c r="K363" s="60" t="n"/>
      <c r="L363" s="33">
        <f>IF(OR(E363="",F363=""),"",MAX(0,F363-E363))</f>
        <v/>
      </c>
      <c r="M363" s="61">
        <f>IF(OR(E363="",F363=""),"",N(H363)*L363+N(I363)+N(J363))</f>
        <v/>
      </c>
      <c r="N363" s="61">
        <f>IF(OR(E363="",F363=""),"",IF(K363&lt;&gt;"",K363,(N(H363)*L363+N(I363))*IFERROR(VLOOKUP(D363,Settings!$F$11:$G$16,2,FALSE),0)))</f>
        <v/>
      </c>
      <c r="O363" s="62">
        <f>IF(OR(E363="",F363=""),"",M363-N363)</f>
        <v/>
      </c>
      <c r="P363" s="61">
        <f>IF(N(L363)=0,0,O363/L363)</f>
        <v/>
      </c>
      <c r="Q363" s="44">
        <f>IF(OR(E363="",F363=""),0,MAX(0,MIN(F363,DATE(Settings!$C$6,2,1))-MAX(E363,Q$5)))</f>
        <v/>
      </c>
      <c r="R363" s="44">
        <f>IF(OR(E363="",F363=""),0,MAX(0,MIN(F363,DATE(Settings!$C$6,3,1))-MAX(E363,R$5)))</f>
        <v/>
      </c>
      <c r="S363" s="44">
        <f>IF(OR(E363="",F363=""),0,MAX(0,MIN(F363,DATE(Settings!$C$6,4,1))-MAX(E363,S$5)))</f>
        <v/>
      </c>
      <c r="T363" s="44">
        <f>IF(OR(E363="",F363=""),0,MAX(0,MIN(F363,DATE(Settings!$C$6,5,1))-MAX(E363,T$5)))</f>
        <v/>
      </c>
      <c r="U363" s="44">
        <f>IF(OR(E363="",F363=""),0,MAX(0,MIN(F363,DATE(Settings!$C$6,6,1))-MAX(E363,U$5)))</f>
        <v/>
      </c>
      <c r="V363" s="44">
        <f>IF(OR(E363="",F363=""),0,MAX(0,MIN(F363,DATE(Settings!$C$6,7,1))-MAX(E363,V$5)))</f>
        <v/>
      </c>
      <c r="W363" s="44">
        <f>IF(OR(E363="",F363=""),0,MAX(0,MIN(F363,DATE(Settings!$C$6,8,1))-MAX(E363,W$5)))</f>
        <v/>
      </c>
      <c r="X363" s="44">
        <f>IF(OR(E363="",F363=""),0,MAX(0,MIN(F363,DATE(Settings!$C$6,9,1))-MAX(E363,X$5)))</f>
        <v/>
      </c>
      <c r="Y363" s="44">
        <f>IF(OR(E363="",F363=""),0,MAX(0,MIN(F363,DATE(Settings!$C$6,10,1))-MAX(E363,Y$5)))</f>
        <v/>
      </c>
      <c r="Z363" s="44">
        <f>IF(OR(E363="",F363=""),0,MAX(0,MIN(F363,DATE(Settings!$C$6,11,1))-MAX(E363,Z$5)))</f>
        <v/>
      </c>
      <c r="AA363" s="44">
        <f>IF(OR(E363="",F363=""),0,MAX(0,MIN(F363,DATE(Settings!$C$6,12,1))-MAX(E363,AA$5)))</f>
        <v/>
      </c>
      <c r="AB363" s="44">
        <f>IF(OR(E363="",F363=""),0,MAX(0,MIN(F363,DATE(Settings!$C$6,13,1))-MAX(E363,AB$5)))</f>
        <v/>
      </c>
      <c r="AC363" s="63">
        <f>IF(N(L363)=0,0,M363/L363)</f>
        <v/>
      </c>
    </row>
    <row r="364" hidden="1">
      <c r="B364" s="14" t="n"/>
      <c r="C364" s="14" t="n"/>
      <c r="D364" s="14" t="n"/>
      <c r="E364" s="18" t="n"/>
      <c r="F364" s="18" t="n"/>
      <c r="G364" s="14" t="n"/>
      <c r="H364" s="60" t="n"/>
      <c r="I364" s="60" t="n"/>
      <c r="J364" s="60" t="n"/>
      <c r="K364" s="60" t="n"/>
      <c r="L364" s="33">
        <f>IF(OR(E364="",F364=""),"",MAX(0,F364-E364))</f>
        <v/>
      </c>
      <c r="M364" s="61">
        <f>IF(OR(E364="",F364=""),"",N(H364)*L364+N(I364)+N(J364))</f>
        <v/>
      </c>
      <c r="N364" s="61">
        <f>IF(OR(E364="",F364=""),"",IF(K364&lt;&gt;"",K364,(N(H364)*L364+N(I364))*IFERROR(VLOOKUP(D364,Settings!$F$11:$G$16,2,FALSE),0)))</f>
        <v/>
      </c>
      <c r="O364" s="62">
        <f>IF(OR(E364="",F364=""),"",M364-N364)</f>
        <v/>
      </c>
      <c r="P364" s="61">
        <f>IF(N(L364)=0,0,O364/L364)</f>
        <v/>
      </c>
      <c r="Q364" s="44">
        <f>IF(OR(E364="",F364=""),0,MAX(0,MIN(F364,DATE(Settings!$C$6,2,1))-MAX(E364,Q$5)))</f>
        <v/>
      </c>
      <c r="R364" s="44">
        <f>IF(OR(E364="",F364=""),0,MAX(0,MIN(F364,DATE(Settings!$C$6,3,1))-MAX(E364,R$5)))</f>
        <v/>
      </c>
      <c r="S364" s="44">
        <f>IF(OR(E364="",F364=""),0,MAX(0,MIN(F364,DATE(Settings!$C$6,4,1))-MAX(E364,S$5)))</f>
        <v/>
      </c>
      <c r="T364" s="44">
        <f>IF(OR(E364="",F364=""),0,MAX(0,MIN(F364,DATE(Settings!$C$6,5,1))-MAX(E364,T$5)))</f>
        <v/>
      </c>
      <c r="U364" s="44">
        <f>IF(OR(E364="",F364=""),0,MAX(0,MIN(F364,DATE(Settings!$C$6,6,1))-MAX(E364,U$5)))</f>
        <v/>
      </c>
      <c r="V364" s="44">
        <f>IF(OR(E364="",F364=""),0,MAX(0,MIN(F364,DATE(Settings!$C$6,7,1))-MAX(E364,V$5)))</f>
        <v/>
      </c>
      <c r="W364" s="44">
        <f>IF(OR(E364="",F364=""),0,MAX(0,MIN(F364,DATE(Settings!$C$6,8,1))-MAX(E364,W$5)))</f>
        <v/>
      </c>
      <c r="X364" s="44">
        <f>IF(OR(E364="",F364=""),0,MAX(0,MIN(F364,DATE(Settings!$C$6,9,1))-MAX(E364,X$5)))</f>
        <v/>
      </c>
      <c r="Y364" s="44">
        <f>IF(OR(E364="",F364=""),0,MAX(0,MIN(F364,DATE(Settings!$C$6,10,1))-MAX(E364,Y$5)))</f>
        <v/>
      </c>
      <c r="Z364" s="44">
        <f>IF(OR(E364="",F364=""),0,MAX(0,MIN(F364,DATE(Settings!$C$6,11,1))-MAX(E364,Z$5)))</f>
        <v/>
      </c>
      <c r="AA364" s="44">
        <f>IF(OR(E364="",F364=""),0,MAX(0,MIN(F364,DATE(Settings!$C$6,12,1))-MAX(E364,AA$5)))</f>
        <v/>
      </c>
      <c r="AB364" s="44">
        <f>IF(OR(E364="",F364=""),0,MAX(0,MIN(F364,DATE(Settings!$C$6,13,1))-MAX(E364,AB$5)))</f>
        <v/>
      </c>
      <c r="AC364" s="63">
        <f>IF(N(L364)=0,0,M364/L364)</f>
        <v/>
      </c>
    </row>
    <row r="365" hidden="1">
      <c r="B365" s="14" t="n"/>
      <c r="C365" s="14" t="n"/>
      <c r="D365" s="14" t="n"/>
      <c r="E365" s="18" t="n"/>
      <c r="F365" s="18" t="n"/>
      <c r="G365" s="14" t="n"/>
      <c r="H365" s="60" t="n"/>
      <c r="I365" s="60" t="n"/>
      <c r="J365" s="60" t="n"/>
      <c r="K365" s="60" t="n"/>
      <c r="L365" s="33">
        <f>IF(OR(E365="",F365=""),"",MAX(0,F365-E365))</f>
        <v/>
      </c>
      <c r="M365" s="61">
        <f>IF(OR(E365="",F365=""),"",N(H365)*L365+N(I365)+N(J365))</f>
        <v/>
      </c>
      <c r="N365" s="61">
        <f>IF(OR(E365="",F365=""),"",IF(K365&lt;&gt;"",K365,(N(H365)*L365+N(I365))*IFERROR(VLOOKUP(D365,Settings!$F$11:$G$16,2,FALSE),0)))</f>
        <v/>
      </c>
      <c r="O365" s="62">
        <f>IF(OR(E365="",F365=""),"",M365-N365)</f>
        <v/>
      </c>
      <c r="P365" s="61">
        <f>IF(N(L365)=0,0,O365/L365)</f>
        <v/>
      </c>
      <c r="Q365" s="44">
        <f>IF(OR(E365="",F365=""),0,MAX(0,MIN(F365,DATE(Settings!$C$6,2,1))-MAX(E365,Q$5)))</f>
        <v/>
      </c>
      <c r="R365" s="44">
        <f>IF(OR(E365="",F365=""),0,MAX(0,MIN(F365,DATE(Settings!$C$6,3,1))-MAX(E365,R$5)))</f>
        <v/>
      </c>
      <c r="S365" s="44">
        <f>IF(OR(E365="",F365=""),0,MAX(0,MIN(F365,DATE(Settings!$C$6,4,1))-MAX(E365,S$5)))</f>
        <v/>
      </c>
      <c r="T365" s="44">
        <f>IF(OR(E365="",F365=""),0,MAX(0,MIN(F365,DATE(Settings!$C$6,5,1))-MAX(E365,T$5)))</f>
        <v/>
      </c>
      <c r="U365" s="44">
        <f>IF(OR(E365="",F365=""),0,MAX(0,MIN(F365,DATE(Settings!$C$6,6,1))-MAX(E365,U$5)))</f>
        <v/>
      </c>
      <c r="V365" s="44">
        <f>IF(OR(E365="",F365=""),0,MAX(0,MIN(F365,DATE(Settings!$C$6,7,1))-MAX(E365,V$5)))</f>
        <v/>
      </c>
      <c r="W365" s="44">
        <f>IF(OR(E365="",F365=""),0,MAX(0,MIN(F365,DATE(Settings!$C$6,8,1))-MAX(E365,W$5)))</f>
        <v/>
      </c>
      <c r="X365" s="44">
        <f>IF(OR(E365="",F365=""),0,MAX(0,MIN(F365,DATE(Settings!$C$6,9,1))-MAX(E365,X$5)))</f>
        <v/>
      </c>
      <c r="Y365" s="44">
        <f>IF(OR(E365="",F365=""),0,MAX(0,MIN(F365,DATE(Settings!$C$6,10,1))-MAX(E365,Y$5)))</f>
        <v/>
      </c>
      <c r="Z365" s="44">
        <f>IF(OR(E365="",F365=""),0,MAX(0,MIN(F365,DATE(Settings!$C$6,11,1))-MAX(E365,Z$5)))</f>
        <v/>
      </c>
      <c r="AA365" s="44">
        <f>IF(OR(E365="",F365=""),0,MAX(0,MIN(F365,DATE(Settings!$C$6,12,1))-MAX(E365,AA$5)))</f>
        <v/>
      </c>
      <c r="AB365" s="44">
        <f>IF(OR(E365="",F365=""),0,MAX(0,MIN(F365,DATE(Settings!$C$6,13,1))-MAX(E365,AB$5)))</f>
        <v/>
      </c>
      <c r="AC365" s="63">
        <f>IF(N(L365)=0,0,M365/L365)</f>
        <v/>
      </c>
    </row>
    <row r="366" hidden="1">
      <c r="B366" s="14" t="n"/>
      <c r="C366" s="14" t="n"/>
      <c r="D366" s="14" t="n"/>
      <c r="E366" s="18" t="n"/>
      <c r="F366" s="18" t="n"/>
      <c r="G366" s="14" t="n"/>
      <c r="H366" s="60" t="n"/>
      <c r="I366" s="60" t="n"/>
      <c r="J366" s="60" t="n"/>
      <c r="K366" s="60" t="n"/>
      <c r="L366" s="33">
        <f>IF(OR(E366="",F366=""),"",MAX(0,F366-E366))</f>
        <v/>
      </c>
      <c r="M366" s="61">
        <f>IF(OR(E366="",F366=""),"",N(H366)*L366+N(I366)+N(J366))</f>
        <v/>
      </c>
      <c r="N366" s="61">
        <f>IF(OR(E366="",F366=""),"",IF(K366&lt;&gt;"",K366,(N(H366)*L366+N(I366))*IFERROR(VLOOKUP(D366,Settings!$F$11:$G$16,2,FALSE),0)))</f>
        <v/>
      </c>
      <c r="O366" s="62">
        <f>IF(OR(E366="",F366=""),"",M366-N366)</f>
        <v/>
      </c>
      <c r="P366" s="61">
        <f>IF(N(L366)=0,0,O366/L366)</f>
        <v/>
      </c>
      <c r="Q366" s="44">
        <f>IF(OR(E366="",F366=""),0,MAX(0,MIN(F366,DATE(Settings!$C$6,2,1))-MAX(E366,Q$5)))</f>
        <v/>
      </c>
      <c r="R366" s="44">
        <f>IF(OR(E366="",F366=""),0,MAX(0,MIN(F366,DATE(Settings!$C$6,3,1))-MAX(E366,R$5)))</f>
        <v/>
      </c>
      <c r="S366" s="44">
        <f>IF(OR(E366="",F366=""),0,MAX(0,MIN(F366,DATE(Settings!$C$6,4,1))-MAX(E366,S$5)))</f>
        <v/>
      </c>
      <c r="T366" s="44">
        <f>IF(OR(E366="",F366=""),0,MAX(0,MIN(F366,DATE(Settings!$C$6,5,1))-MAX(E366,T$5)))</f>
        <v/>
      </c>
      <c r="U366" s="44">
        <f>IF(OR(E366="",F366=""),0,MAX(0,MIN(F366,DATE(Settings!$C$6,6,1))-MAX(E366,U$5)))</f>
        <v/>
      </c>
      <c r="V366" s="44">
        <f>IF(OR(E366="",F366=""),0,MAX(0,MIN(F366,DATE(Settings!$C$6,7,1))-MAX(E366,V$5)))</f>
        <v/>
      </c>
      <c r="W366" s="44">
        <f>IF(OR(E366="",F366=""),0,MAX(0,MIN(F366,DATE(Settings!$C$6,8,1))-MAX(E366,W$5)))</f>
        <v/>
      </c>
      <c r="X366" s="44">
        <f>IF(OR(E366="",F366=""),0,MAX(0,MIN(F366,DATE(Settings!$C$6,9,1))-MAX(E366,X$5)))</f>
        <v/>
      </c>
      <c r="Y366" s="44">
        <f>IF(OR(E366="",F366=""),0,MAX(0,MIN(F366,DATE(Settings!$C$6,10,1))-MAX(E366,Y$5)))</f>
        <v/>
      </c>
      <c r="Z366" s="44">
        <f>IF(OR(E366="",F366=""),0,MAX(0,MIN(F366,DATE(Settings!$C$6,11,1))-MAX(E366,Z$5)))</f>
        <v/>
      </c>
      <c r="AA366" s="44">
        <f>IF(OR(E366="",F366=""),0,MAX(0,MIN(F366,DATE(Settings!$C$6,12,1))-MAX(E366,AA$5)))</f>
        <v/>
      </c>
      <c r="AB366" s="44">
        <f>IF(OR(E366="",F366=""),0,MAX(0,MIN(F366,DATE(Settings!$C$6,13,1))-MAX(E366,AB$5)))</f>
        <v/>
      </c>
      <c r="AC366" s="63">
        <f>IF(N(L366)=0,0,M366/L366)</f>
        <v/>
      </c>
    </row>
    <row r="367" hidden="1">
      <c r="B367" s="14" t="n"/>
      <c r="C367" s="14" t="n"/>
      <c r="D367" s="14" t="n"/>
      <c r="E367" s="18" t="n"/>
      <c r="F367" s="18" t="n"/>
      <c r="G367" s="14" t="n"/>
      <c r="H367" s="60" t="n"/>
      <c r="I367" s="60" t="n"/>
      <c r="J367" s="60" t="n"/>
      <c r="K367" s="60" t="n"/>
      <c r="L367" s="33">
        <f>IF(OR(E367="",F367=""),"",MAX(0,F367-E367))</f>
        <v/>
      </c>
      <c r="M367" s="61">
        <f>IF(OR(E367="",F367=""),"",N(H367)*L367+N(I367)+N(J367))</f>
        <v/>
      </c>
      <c r="N367" s="61">
        <f>IF(OR(E367="",F367=""),"",IF(K367&lt;&gt;"",K367,(N(H367)*L367+N(I367))*IFERROR(VLOOKUP(D367,Settings!$F$11:$G$16,2,FALSE),0)))</f>
        <v/>
      </c>
      <c r="O367" s="62">
        <f>IF(OR(E367="",F367=""),"",M367-N367)</f>
        <v/>
      </c>
      <c r="P367" s="61">
        <f>IF(N(L367)=0,0,O367/L367)</f>
        <v/>
      </c>
      <c r="Q367" s="44">
        <f>IF(OR(E367="",F367=""),0,MAX(0,MIN(F367,DATE(Settings!$C$6,2,1))-MAX(E367,Q$5)))</f>
        <v/>
      </c>
      <c r="R367" s="44">
        <f>IF(OR(E367="",F367=""),0,MAX(0,MIN(F367,DATE(Settings!$C$6,3,1))-MAX(E367,R$5)))</f>
        <v/>
      </c>
      <c r="S367" s="44">
        <f>IF(OR(E367="",F367=""),0,MAX(0,MIN(F367,DATE(Settings!$C$6,4,1))-MAX(E367,S$5)))</f>
        <v/>
      </c>
      <c r="T367" s="44">
        <f>IF(OR(E367="",F367=""),0,MAX(0,MIN(F367,DATE(Settings!$C$6,5,1))-MAX(E367,T$5)))</f>
        <v/>
      </c>
      <c r="U367" s="44">
        <f>IF(OR(E367="",F367=""),0,MAX(0,MIN(F367,DATE(Settings!$C$6,6,1))-MAX(E367,U$5)))</f>
        <v/>
      </c>
      <c r="V367" s="44">
        <f>IF(OR(E367="",F367=""),0,MAX(0,MIN(F367,DATE(Settings!$C$6,7,1))-MAX(E367,V$5)))</f>
        <v/>
      </c>
      <c r="W367" s="44">
        <f>IF(OR(E367="",F367=""),0,MAX(0,MIN(F367,DATE(Settings!$C$6,8,1))-MAX(E367,W$5)))</f>
        <v/>
      </c>
      <c r="X367" s="44">
        <f>IF(OR(E367="",F367=""),0,MAX(0,MIN(F367,DATE(Settings!$C$6,9,1))-MAX(E367,X$5)))</f>
        <v/>
      </c>
      <c r="Y367" s="44">
        <f>IF(OR(E367="",F367=""),0,MAX(0,MIN(F367,DATE(Settings!$C$6,10,1))-MAX(E367,Y$5)))</f>
        <v/>
      </c>
      <c r="Z367" s="44">
        <f>IF(OR(E367="",F367=""),0,MAX(0,MIN(F367,DATE(Settings!$C$6,11,1))-MAX(E367,Z$5)))</f>
        <v/>
      </c>
      <c r="AA367" s="44">
        <f>IF(OR(E367="",F367=""),0,MAX(0,MIN(F367,DATE(Settings!$C$6,12,1))-MAX(E367,AA$5)))</f>
        <v/>
      </c>
      <c r="AB367" s="44">
        <f>IF(OR(E367="",F367=""),0,MAX(0,MIN(F367,DATE(Settings!$C$6,13,1))-MAX(E367,AB$5)))</f>
        <v/>
      </c>
      <c r="AC367" s="63">
        <f>IF(N(L367)=0,0,M367/L367)</f>
        <v/>
      </c>
    </row>
    <row r="368" hidden="1">
      <c r="B368" s="14" t="n"/>
      <c r="C368" s="14" t="n"/>
      <c r="D368" s="14" t="n"/>
      <c r="E368" s="18" t="n"/>
      <c r="F368" s="18" t="n"/>
      <c r="G368" s="14" t="n"/>
      <c r="H368" s="60" t="n"/>
      <c r="I368" s="60" t="n"/>
      <c r="J368" s="60" t="n"/>
      <c r="K368" s="60" t="n"/>
      <c r="L368" s="33">
        <f>IF(OR(E368="",F368=""),"",MAX(0,F368-E368))</f>
        <v/>
      </c>
      <c r="M368" s="61">
        <f>IF(OR(E368="",F368=""),"",N(H368)*L368+N(I368)+N(J368))</f>
        <v/>
      </c>
      <c r="N368" s="61">
        <f>IF(OR(E368="",F368=""),"",IF(K368&lt;&gt;"",K368,(N(H368)*L368+N(I368))*IFERROR(VLOOKUP(D368,Settings!$F$11:$G$16,2,FALSE),0)))</f>
        <v/>
      </c>
      <c r="O368" s="62">
        <f>IF(OR(E368="",F368=""),"",M368-N368)</f>
        <v/>
      </c>
      <c r="P368" s="61">
        <f>IF(N(L368)=0,0,O368/L368)</f>
        <v/>
      </c>
      <c r="Q368" s="44">
        <f>IF(OR(E368="",F368=""),0,MAX(0,MIN(F368,DATE(Settings!$C$6,2,1))-MAX(E368,Q$5)))</f>
        <v/>
      </c>
      <c r="R368" s="44">
        <f>IF(OR(E368="",F368=""),0,MAX(0,MIN(F368,DATE(Settings!$C$6,3,1))-MAX(E368,R$5)))</f>
        <v/>
      </c>
      <c r="S368" s="44">
        <f>IF(OR(E368="",F368=""),0,MAX(0,MIN(F368,DATE(Settings!$C$6,4,1))-MAX(E368,S$5)))</f>
        <v/>
      </c>
      <c r="T368" s="44">
        <f>IF(OR(E368="",F368=""),0,MAX(0,MIN(F368,DATE(Settings!$C$6,5,1))-MAX(E368,T$5)))</f>
        <v/>
      </c>
      <c r="U368" s="44">
        <f>IF(OR(E368="",F368=""),0,MAX(0,MIN(F368,DATE(Settings!$C$6,6,1))-MAX(E368,U$5)))</f>
        <v/>
      </c>
      <c r="V368" s="44">
        <f>IF(OR(E368="",F368=""),0,MAX(0,MIN(F368,DATE(Settings!$C$6,7,1))-MAX(E368,V$5)))</f>
        <v/>
      </c>
      <c r="W368" s="44">
        <f>IF(OR(E368="",F368=""),0,MAX(0,MIN(F368,DATE(Settings!$C$6,8,1))-MAX(E368,W$5)))</f>
        <v/>
      </c>
      <c r="X368" s="44">
        <f>IF(OR(E368="",F368=""),0,MAX(0,MIN(F368,DATE(Settings!$C$6,9,1))-MAX(E368,X$5)))</f>
        <v/>
      </c>
      <c r="Y368" s="44">
        <f>IF(OR(E368="",F368=""),0,MAX(0,MIN(F368,DATE(Settings!$C$6,10,1))-MAX(E368,Y$5)))</f>
        <v/>
      </c>
      <c r="Z368" s="44">
        <f>IF(OR(E368="",F368=""),0,MAX(0,MIN(F368,DATE(Settings!$C$6,11,1))-MAX(E368,Z$5)))</f>
        <v/>
      </c>
      <c r="AA368" s="44">
        <f>IF(OR(E368="",F368=""),0,MAX(0,MIN(F368,DATE(Settings!$C$6,12,1))-MAX(E368,AA$5)))</f>
        <v/>
      </c>
      <c r="AB368" s="44">
        <f>IF(OR(E368="",F368=""),0,MAX(0,MIN(F368,DATE(Settings!$C$6,13,1))-MAX(E368,AB$5)))</f>
        <v/>
      </c>
      <c r="AC368" s="63">
        <f>IF(N(L368)=0,0,M368/L368)</f>
        <v/>
      </c>
    </row>
    <row r="369" hidden="1">
      <c r="B369" s="14" t="n"/>
      <c r="C369" s="14" t="n"/>
      <c r="D369" s="14" t="n"/>
      <c r="E369" s="18" t="n"/>
      <c r="F369" s="18" t="n"/>
      <c r="G369" s="14" t="n"/>
      <c r="H369" s="60" t="n"/>
      <c r="I369" s="60" t="n"/>
      <c r="J369" s="60" t="n"/>
      <c r="K369" s="60" t="n"/>
      <c r="L369" s="33">
        <f>IF(OR(E369="",F369=""),"",MAX(0,F369-E369))</f>
        <v/>
      </c>
      <c r="M369" s="61">
        <f>IF(OR(E369="",F369=""),"",N(H369)*L369+N(I369)+N(J369))</f>
        <v/>
      </c>
      <c r="N369" s="61">
        <f>IF(OR(E369="",F369=""),"",IF(K369&lt;&gt;"",K369,(N(H369)*L369+N(I369))*IFERROR(VLOOKUP(D369,Settings!$F$11:$G$16,2,FALSE),0)))</f>
        <v/>
      </c>
      <c r="O369" s="62">
        <f>IF(OR(E369="",F369=""),"",M369-N369)</f>
        <v/>
      </c>
      <c r="P369" s="61">
        <f>IF(N(L369)=0,0,O369/L369)</f>
        <v/>
      </c>
      <c r="Q369" s="44">
        <f>IF(OR(E369="",F369=""),0,MAX(0,MIN(F369,DATE(Settings!$C$6,2,1))-MAX(E369,Q$5)))</f>
        <v/>
      </c>
      <c r="R369" s="44">
        <f>IF(OR(E369="",F369=""),0,MAX(0,MIN(F369,DATE(Settings!$C$6,3,1))-MAX(E369,R$5)))</f>
        <v/>
      </c>
      <c r="S369" s="44">
        <f>IF(OR(E369="",F369=""),0,MAX(0,MIN(F369,DATE(Settings!$C$6,4,1))-MAX(E369,S$5)))</f>
        <v/>
      </c>
      <c r="T369" s="44">
        <f>IF(OR(E369="",F369=""),0,MAX(0,MIN(F369,DATE(Settings!$C$6,5,1))-MAX(E369,T$5)))</f>
        <v/>
      </c>
      <c r="U369" s="44">
        <f>IF(OR(E369="",F369=""),0,MAX(0,MIN(F369,DATE(Settings!$C$6,6,1))-MAX(E369,U$5)))</f>
        <v/>
      </c>
      <c r="V369" s="44">
        <f>IF(OR(E369="",F369=""),0,MAX(0,MIN(F369,DATE(Settings!$C$6,7,1))-MAX(E369,V$5)))</f>
        <v/>
      </c>
      <c r="W369" s="44">
        <f>IF(OR(E369="",F369=""),0,MAX(0,MIN(F369,DATE(Settings!$C$6,8,1))-MAX(E369,W$5)))</f>
        <v/>
      </c>
      <c r="X369" s="44">
        <f>IF(OR(E369="",F369=""),0,MAX(0,MIN(F369,DATE(Settings!$C$6,9,1))-MAX(E369,X$5)))</f>
        <v/>
      </c>
      <c r="Y369" s="44">
        <f>IF(OR(E369="",F369=""),0,MAX(0,MIN(F369,DATE(Settings!$C$6,10,1))-MAX(E369,Y$5)))</f>
        <v/>
      </c>
      <c r="Z369" s="44">
        <f>IF(OR(E369="",F369=""),0,MAX(0,MIN(F369,DATE(Settings!$C$6,11,1))-MAX(E369,Z$5)))</f>
        <v/>
      </c>
      <c r="AA369" s="44">
        <f>IF(OR(E369="",F369=""),0,MAX(0,MIN(F369,DATE(Settings!$C$6,12,1))-MAX(E369,AA$5)))</f>
        <v/>
      </c>
      <c r="AB369" s="44">
        <f>IF(OR(E369="",F369=""),0,MAX(0,MIN(F369,DATE(Settings!$C$6,13,1))-MAX(E369,AB$5)))</f>
        <v/>
      </c>
      <c r="AC369" s="63">
        <f>IF(N(L369)=0,0,M369/L369)</f>
        <v/>
      </c>
    </row>
    <row r="370" hidden="1">
      <c r="B370" s="14" t="n"/>
      <c r="C370" s="14" t="n"/>
      <c r="D370" s="14" t="n"/>
      <c r="E370" s="18" t="n"/>
      <c r="F370" s="18" t="n"/>
      <c r="G370" s="14" t="n"/>
      <c r="H370" s="60" t="n"/>
      <c r="I370" s="60" t="n"/>
      <c r="J370" s="60" t="n"/>
      <c r="K370" s="60" t="n"/>
      <c r="L370" s="33">
        <f>IF(OR(E370="",F370=""),"",MAX(0,F370-E370))</f>
        <v/>
      </c>
      <c r="M370" s="61">
        <f>IF(OR(E370="",F370=""),"",N(H370)*L370+N(I370)+N(J370))</f>
        <v/>
      </c>
      <c r="N370" s="61">
        <f>IF(OR(E370="",F370=""),"",IF(K370&lt;&gt;"",K370,(N(H370)*L370+N(I370))*IFERROR(VLOOKUP(D370,Settings!$F$11:$G$16,2,FALSE),0)))</f>
        <v/>
      </c>
      <c r="O370" s="62">
        <f>IF(OR(E370="",F370=""),"",M370-N370)</f>
        <v/>
      </c>
      <c r="P370" s="61">
        <f>IF(N(L370)=0,0,O370/L370)</f>
        <v/>
      </c>
      <c r="Q370" s="44">
        <f>IF(OR(E370="",F370=""),0,MAX(0,MIN(F370,DATE(Settings!$C$6,2,1))-MAX(E370,Q$5)))</f>
        <v/>
      </c>
      <c r="R370" s="44">
        <f>IF(OR(E370="",F370=""),0,MAX(0,MIN(F370,DATE(Settings!$C$6,3,1))-MAX(E370,R$5)))</f>
        <v/>
      </c>
      <c r="S370" s="44">
        <f>IF(OR(E370="",F370=""),0,MAX(0,MIN(F370,DATE(Settings!$C$6,4,1))-MAX(E370,S$5)))</f>
        <v/>
      </c>
      <c r="T370" s="44">
        <f>IF(OR(E370="",F370=""),0,MAX(0,MIN(F370,DATE(Settings!$C$6,5,1))-MAX(E370,T$5)))</f>
        <v/>
      </c>
      <c r="U370" s="44">
        <f>IF(OR(E370="",F370=""),0,MAX(0,MIN(F370,DATE(Settings!$C$6,6,1))-MAX(E370,U$5)))</f>
        <v/>
      </c>
      <c r="V370" s="44">
        <f>IF(OR(E370="",F370=""),0,MAX(0,MIN(F370,DATE(Settings!$C$6,7,1))-MAX(E370,V$5)))</f>
        <v/>
      </c>
      <c r="W370" s="44">
        <f>IF(OR(E370="",F370=""),0,MAX(0,MIN(F370,DATE(Settings!$C$6,8,1))-MAX(E370,W$5)))</f>
        <v/>
      </c>
      <c r="X370" s="44">
        <f>IF(OR(E370="",F370=""),0,MAX(0,MIN(F370,DATE(Settings!$C$6,9,1))-MAX(E370,X$5)))</f>
        <v/>
      </c>
      <c r="Y370" s="44">
        <f>IF(OR(E370="",F370=""),0,MAX(0,MIN(F370,DATE(Settings!$C$6,10,1))-MAX(E370,Y$5)))</f>
        <v/>
      </c>
      <c r="Z370" s="44">
        <f>IF(OR(E370="",F370=""),0,MAX(0,MIN(F370,DATE(Settings!$C$6,11,1))-MAX(E370,Z$5)))</f>
        <v/>
      </c>
      <c r="AA370" s="44">
        <f>IF(OR(E370="",F370=""),0,MAX(0,MIN(F370,DATE(Settings!$C$6,12,1))-MAX(E370,AA$5)))</f>
        <v/>
      </c>
      <c r="AB370" s="44">
        <f>IF(OR(E370="",F370=""),0,MAX(0,MIN(F370,DATE(Settings!$C$6,13,1))-MAX(E370,AB$5)))</f>
        <v/>
      </c>
      <c r="AC370" s="63">
        <f>IF(N(L370)=0,0,M370/L370)</f>
        <v/>
      </c>
    </row>
    <row r="371" hidden="1">
      <c r="B371" s="14" t="n"/>
      <c r="C371" s="14" t="n"/>
      <c r="D371" s="14" t="n"/>
      <c r="E371" s="18" t="n"/>
      <c r="F371" s="18" t="n"/>
      <c r="G371" s="14" t="n"/>
      <c r="H371" s="60" t="n"/>
      <c r="I371" s="60" t="n"/>
      <c r="J371" s="60" t="n"/>
      <c r="K371" s="60" t="n"/>
      <c r="L371" s="33">
        <f>IF(OR(E371="",F371=""),"",MAX(0,F371-E371))</f>
        <v/>
      </c>
      <c r="M371" s="61">
        <f>IF(OR(E371="",F371=""),"",N(H371)*L371+N(I371)+N(J371))</f>
        <v/>
      </c>
      <c r="N371" s="61">
        <f>IF(OR(E371="",F371=""),"",IF(K371&lt;&gt;"",K371,(N(H371)*L371+N(I371))*IFERROR(VLOOKUP(D371,Settings!$F$11:$G$16,2,FALSE),0)))</f>
        <v/>
      </c>
      <c r="O371" s="62">
        <f>IF(OR(E371="",F371=""),"",M371-N371)</f>
        <v/>
      </c>
      <c r="P371" s="61">
        <f>IF(N(L371)=0,0,O371/L371)</f>
        <v/>
      </c>
      <c r="Q371" s="44">
        <f>IF(OR(E371="",F371=""),0,MAX(0,MIN(F371,DATE(Settings!$C$6,2,1))-MAX(E371,Q$5)))</f>
        <v/>
      </c>
      <c r="R371" s="44">
        <f>IF(OR(E371="",F371=""),0,MAX(0,MIN(F371,DATE(Settings!$C$6,3,1))-MAX(E371,R$5)))</f>
        <v/>
      </c>
      <c r="S371" s="44">
        <f>IF(OR(E371="",F371=""),0,MAX(0,MIN(F371,DATE(Settings!$C$6,4,1))-MAX(E371,S$5)))</f>
        <v/>
      </c>
      <c r="T371" s="44">
        <f>IF(OR(E371="",F371=""),0,MAX(0,MIN(F371,DATE(Settings!$C$6,5,1))-MAX(E371,T$5)))</f>
        <v/>
      </c>
      <c r="U371" s="44">
        <f>IF(OR(E371="",F371=""),0,MAX(0,MIN(F371,DATE(Settings!$C$6,6,1))-MAX(E371,U$5)))</f>
        <v/>
      </c>
      <c r="V371" s="44">
        <f>IF(OR(E371="",F371=""),0,MAX(0,MIN(F371,DATE(Settings!$C$6,7,1))-MAX(E371,V$5)))</f>
        <v/>
      </c>
      <c r="W371" s="44">
        <f>IF(OR(E371="",F371=""),0,MAX(0,MIN(F371,DATE(Settings!$C$6,8,1))-MAX(E371,W$5)))</f>
        <v/>
      </c>
      <c r="X371" s="44">
        <f>IF(OR(E371="",F371=""),0,MAX(0,MIN(F371,DATE(Settings!$C$6,9,1))-MAX(E371,X$5)))</f>
        <v/>
      </c>
      <c r="Y371" s="44">
        <f>IF(OR(E371="",F371=""),0,MAX(0,MIN(F371,DATE(Settings!$C$6,10,1))-MAX(E371,Y$5)))</f>
        <v/>
      </c>
      <c r="Z371" s="44">
        <f>IF(OR(E371="",F371=""),0,MAX(0,MIN(F371,DATE(Settings!$C$6,11,1))-MAX(E371,Z$5)))</f>
        <v/>
      </c>
      <c r="AA371" s="44">
        <f>IF(OR(E371="",F371=""),0,MAX(0,MIN(F371,DATE(Settings!$C$6,12,1))-MAX(E371,AA$5)))</f>
        <v/>
      </c>
      <c r="AB371" s="44">
        <f>IF(OR(E371="",F371=""),0,MAX(0,MIN(F371,DATE(Settings!$C$6,13,1))-MAX(E371,AB$5)))</f>
        <v/>
      </c>
      <c r="AC371" s="63">
        <f>IF(N(L371)=0,0,M371/L371)</f>
        <v/>
      </c>
    </row>
    <row r="372" hidden="1">
      <c r="B372" s="14" t="n"/>
      <c r="C372" s="14" t="n"/>
      <c r="D372" s="14" t="n"/>
      <c r="E372" s="18" t="n"/>
      <c r="F372" s="18" t="n"/>
      <c r="G372" s="14" t="n"/>
      <c r="H372" s="60" t="n"/>
      <c r="I372" s="60" t="n"/>
      <c r="J372" s="60" t="n"/>
      <c r="K372" s="60" t="n"/>
      <c r="L372" s="33">
        <f>IF(OR(E372="",F372=""),"",MAX(0,F372-E372))</f>
        <v/>
      </c>
      <c r="M372" s="61">
        <f>IF(OR(E372="",F372=""),"",N(H372)*L372+N(I372)+N(J372))</f>
        <v/>
      </c>
      <c r="N372" s="61">
        <f>IF(OR(E372="",F372=""),"",IF(K372&lt;&gt;"",K372,(N(H372)*L372+N(I372))*IFERROR(VLOOKUP(D372,Settings!$F$11:$G$16,2,FALSE),0)))</f>
        <v/>
      </c>
      <c r="O372" s="62">
        <f>IF(OR(E372="",F372=""),"",M372-N372)</f>
        <v/>
      </c>
      <c r="P372" s="61">
        <f>IF(N(L372)=0,0,O372/L372)</f>
        <v/>
      </c>
      <c r="Q372" s="44">
        <f>IF(OR(E372="",F372=""),0,MAX(0,MIN(F372,DATE(Settings!$C$6,2,1))-MAX(E372,Q$5)))</f>
        <v/>
      </c>
      <c r="R372" s="44">
        <f>IF(OR(E372="",F372=""),0,MAX(0,MIN(F372,DATE(Settings!$C$6,3,1))-MAX(E372,R$5)))</f>
        <v/>
      </c>
      <c r="S372" s="44">
        <f>IF(OR(E372="",F372=""),0,MAX(0,MIN(F372,DATE(Settings!$C$6,4,1))-MAX(E372,S$5)))</f>
        <v/>
      </c>
      <c r="T372" s="44">
        <f>IF(OR(E372="",F372=""),0,MAX(0,MIN(F372,DATE(Settings!$C$6,5,1))-MAX(E372,T$5)))</f>
        <v/>
      </c>
      <c r="U372" s="44">
        <f>IF(OR(E372="",F372=""),0,MAX(0,MIN(F372,DATE(Settings!$C$6,6,1))-MAX(E372,U$5)))</f>
        <v/>
      </c>
      <c r="V372" s="44">
        <f>IF(OR(E372="",F372=""),0,MAX(0,MIN(F372,DATE(Settings!$C$6,7,1))-MAX(E372,V$5)))</f>
        <v/>
      </c>
      <c r="W372" s="44">
        <f>IF(OR(E372="",F372=""),0,MAX(0,MIN(F372,DATE(Settings!$C$6,8,1))-MAX(E372,W$5)))</f>
        <v/>
      </c>
      <c r="X372" s="44">
        <f>IF(OR(E372="",F372=""),0,MAX(0,MIN(F372,DATE(Settings!$C$6,9,1))-MAX(E372,X$5)))</f>
        <v/>
      </c>
      <c r="Y372" s="44">
        <f>IF(OR(E372="",F372=""),0,MAX(0,MIN(F372,DATE(Settings!$C$6,10,1))-MAX(E372,Y$5)))</f>
        <v/>
      </c>
      <c r="Z372" s="44">
        <f>IF(OR(E372="",F372=""),0,MAX(0,MIN(F372,DATE(Settings!$C$6,11,1))-MAX(E372,Z$5)))</f>
        <v/>
      </c>
      <c r="AA372" s="44">
        <f>IF(OR(E372="",F372=""),0,MAX(0,MIN(F372,DATE(Settings!$C$6,12,1))-MAX(E372,AA$5)))</f>
        <v/>
      </c>
      <c r="AB372" s="44">
        <f>IF(OR(E372="",F372=""),0,MAX(0,MIN(F372,DATE(Settings!$C$6,13,1))-MAX(E372,AB$5)))</f>
        <v/>
      </c>
      <c r="AC372" s="63">
        <f>IF(N(L372)=0,0,M372/L372)</f>
        <v/>
      </c>
    </row>
    <row r="373" hidden="1">
      <c r="B373" s="14" t="n"/>
      <c r="C373" s="14" t="n"/>
      <c r="D373" s="14" t="n"/>
      <c r="E373" s="18" t="n"/>
      <c r="F373" s="18" t="n"/>
      <c r="G373" s="14" t="n"/>
      <c r="H373" s="60" t="n"/>
      <c r="I373" s="60" t="n"/>
      <c r="J373" s="60" t="n"/>
      <c r="K373" s="60" t="n"/>
      <c r="L373" s="33">
        <f>IF(OR(E373="",F373=""),"",MAX(0,F373-E373))</f>
        <v/>
      </c>
      <c r="M373" s="61">
        <f>IF(OR(E373="",F373=""),"",N(H373)*L373+N(I373)+N(J373))</f>
        <v/>
      </c>
      <c r="N373" s="61">
        <f>IF(OR(E373="",F373=""),"",IF(K373&lt;&gt;"",K373,(N(H373)*L373+N(I373))*IFERROR(VLOOKUP(D373,Settings!$F$11:$G$16,2,FALSE),0)))</f>
        <v/>
      </c>
      <c r="O373" s="62">
        <f>IF(OR(E373="",F373=""),"",M373-N373)</f>
        <v/>
      </c>
      <c r="P373" s="61">
        <f>IF(N(L373)=0,0,O373/L373)</f>
        <v/>
      </c>
      <c r="Q373" s="44">
        <f>IF(OR(E373="",F373=""),0,MAX(0,MIN(F373,DATE(Settings!$C$6,2,1))-MAX(E373,Q$5)))</f>
        <v/>
      </c>
      <c r="R373" s="44">
        <f>IF(OR(E373="",F373=""),0,MAX(0,MIN(F373,DATE(Settings!$C$6,3,1))-MAX(E373,R$5)))</f>
        <v/>
      </c>
      <c r="S373" s="44">
        <f>IF(OR(E373="",F373=""),0,MAX(0,MIN(F373,DATE(Settings!$C$6,4,1))-MAX(E373,S$5)))</f>
        <v/>
      </c>
      <c r="T373" s="44">
        <f>IF(OR(E373="",F373=""),0,MAX(0,MIN(F373,DATE(Settings!$C$6,5,1))-MAX(E373,T$5)))</f>
        <v/>
      </c>
      <c r="U373" s="44">
        <f>IF(OR(E373="",F373=""),0,MAX(0,MIN(F373,DATE(Settings!$C$6,6,1))-MAX(E373,U$5)))</f>
        <v/>
      </c>
      <c r="V373" s="44">
        <f>IF(OR(E373="",F373=""),0,MAX(0,MIN(F373,DATE(Settings!$C$6,7,1))-MAX(E373,V$5)))</f>
        <v/>
      </c>
      <c r="W373" s="44">
        <f>IF(OR(E373="",F373=""),0,MAX(0,MIN(F373,DATE(Settings!$C$6,8,1))-MAX(E373,W$5)))</f>
        <v/>
      </c>
      <c r="X373" s="44">
        <f>IF(OR(E373="",F373=""),0,MAX(0,MIN(F373,DATE(Settings!$C$6,9,1))-MAX(E373,X$5)))</f>
        <v/>
      </c>
      <c r="Y373" s="44">
        <f>IF(OR(E373="",F373=""),0,MAX(0,MIN(F373,DATE(Settings!$C$6,10,1))-MAX(E373,Y$5)))</f>
        <v/>
      </c>
      <c r="Z373" s="44">
        <f>IF(OR(E373="",F373=""),0,MAX(0,MIN(F373,DATE(Settings!$C$6,11,1))-MAX(E373,Z$5)))</f>
        <v/>
      </c>
      <c r="AA373" s="44">
        <f>IF(OR(E373="",F373=""),0,MAX(0,MIN(F373,DATE(Settings!$C$6,12,1))-MAX(E373,AA$5)))</f>
        <v/>
      </c>
      <c r="AB373" s="44">
        <f>IF(OR(E373="",F373=""),0,MAX(0,MIN(F373,DATE(Settings!$C$6,13,1))-MAX(E373,AB$5)))</f>
        <v/>
      </c>
      <c r="AC373" s="63">
        <f>IF(N(L373)=0,0,M373/L373)</f>
        <v/>
      </c>
    </row>
    <row r="374" hidden="1">
      <c r="B374" s="14" t="n"/>
      <c r="C374" s="14" t="n"/>
      <c r="D374" s="14" t="n"/>
      <c r="E374" s="18" t="n"/>
      <c r="F374" s="18" t="n"/>
      <c r="G374" s="14" t="n"/>
      <c r="H374" s="60" t="n"/>
      <c r="I374" s="60" t="n"/>
      <c r="J374" s="60" t="n"/>
      <c r="K374" s="60" t="n"/>
      <c r="L374" s="33">
        <f>IF(OR(E374="",F374=""),"",MAX(0,F374-E374))</f>
        <v/>
      </c>
      <c r="M374" s="61">
        <f>IF(OR(E374="",F374=""),"",N(H374)*L374+N(I374)+N(J374))</f>
        <v/>
      </c>
      <c r="N374" s="61">
        <f>IF(OR(E374="",F374=""),"",IF(K374&lt;&gt;"",K374,(N(H374)*L374+N(I374))*IFERROR(VLOOKUP(D374,Settings!$F$11:$G$16,2,FALSE),0)))</f>
        <v/>
      </c>
      <c r="O374" s="62">
        <f>IF(OR(E374="",F374=""),"",M374-N374)</f>
        <v/>
      </c>
      <c r="P374" s="61">
        <f>IF(N(L374)=0,0,O374/L374)</f>
        <v/>
      </c>
      <c r="Q374" s="44">
        <f>IF(OR(E374="",F374=""),0,MAX(0,MIN(F374,DATE(Settings!$C$6,2,1))-MAX(E374,Q$5)))</f>
        <v/>
      </c>
      <c r="R374" s="44">
        <f>IF(OR(E374="",F374=""),0,MAX(0,MIN(F374,DATE(Settings!$C$6,3,1))-MAX(E374,R$5)))</f>
        <v/>
      </c>
      <c r="S374" s="44">
        <f>IF(OR(E374="",F374=""),0,MAX(0,MIN(F374,DATE(Settings!$C$6,4,1))-MAX(E374,S$5)))</f>
        <v/>
      </c>
      <c r="T374" s="44">
        <f>IF(OR(E374="",F374=""),0,MAX(0,MIN(F374,DATE(Settings!$C$6,5,1))-MAX(E374,T$5)))</f>
        <v/>
      </c>
      <c r="U374" s="44">
        <f>IF(OR(E374="",F374=""),0,MAX(0,MIN(F374,DATE(Settings!$C$6,6,1))-MAX(E374,U$5)))</f>
        <v/>
      </c>
      <c r="V374" s="44">
        <f>IF(OR(E374="",F374=""),0,MAX(0,MIN(F374,DATE(Settings!$C$6,7,1))-MAX(E374,V$5)))</f>
        <v/>
      </c>
      <c r="W374" s="44">
        <f>IF(OR(E374="",F374=""),0,MAX(0,MIN(F374,DATE(Settings!$C$6,8,1))-MAX(E374,W$5)))</f>
        <v/>
      </c>
      <c r="X374" s="44">
        <f>IF(OR(E374="",F374=""),0,MAX(0,MIN(F374,DATE(Settings!$C$6,9,1))-MAX(E374,X$5)))</f>
        <v/>
      </c>
      <c r="Y374" s="44">
        <f>IF(OR(E374="",F374=""),0,MAX(0,MIN(F374,DATE(Settings!$C$6,10,1))-MAX(E374,Y$5)))</f>
        <v/>
      </c>
      <c r="Z374" s="44">
        <f>IF(OR(E374="",F374=""),0,MAX(0,MIN(F374,DATE(Settings!$C$6,11,1))-MAX(E374,Z$5)))</f>
        <v/>
      </c>
      <c r="AA374" s="44">
        <f>IF(OR(E374="",F374=""),0,MAX(0,MIN(F374,DATE(Settings!$C$6,12,1))-MAX(E374,AA$5)))</f>
        <v/>
      </c>
      <c r="AB374" s="44">
        <f>IF(OR(E374="",F374=""),0,MAX(0,MIN(F374,DATE(Settings!$C$6,13,1))-MAX(E374,AB$5)))</f>
        <v/>
      </c>
      <c r="AC374" s="63">
        <f>IF(N(L374)=0,0,M374/L374)</f>
        <v/>
      </c>
    </row>
    <row r="375" hidden="1">
      <c r="B375" s="14" t="n"/>
      <c r="C375" s="14" t="n"/>
      <c r="D375" s="14" t="n"/>
      <c r="E375" s="18" t="n"/>
      <c r="F375" s="18" t="n"/>
      <c r="G375" s="14" t="n"/>
      <c r="H375" s="60" t="n"/>
      <c r="I375" s="60" t="n"/>
      <c r="J375" s="60" t="n"/>
      <c r="K375" s="60" t="n"/>
      <c r="L375" s="33">
        <f>IF(OR(E375="",F375=""),"",MAX(0,F375-E375))</f>
        <v/>
      </c>
      <c r="M375" s="61">
        <f>IF(OR(E375="",F375=""),"",N(H375)*L375+N(I375)+N(J375))</f>
        <v/>
      </c>
      <c r="N375" s="61">
        <f>IF(OR(E375="",F375=""),"",IF(K375&lt;&gt;"",K375,(N(H375)*L375+N(I375))*IFERROR(VLOOKUP(D375,Settings!$F$11:$G$16,2,FALSE),0)))</f>
        <v/>
      </c>
      <c r="O375" s="62">
        <f>IF(OR(E375="",F375=""),"",M375-N375)</f>
        <v/>
      </c>
      <c r="P375" s="61">
        <f>IF(N(L375)=0,0,O375/L375)</f>
        <v/>
      </c>
      <c r="Q375" s="44">
        <f>IF(OR(E375="",F375=""),0,MAX(0,MIN(F375,DATE(Settings!$C$6,2,1))-MAX(E375,Q$5)))</f>
        <v/>
      </c>
      <c r="R375" s="44">
        <f>IF(OR(E375="",F375=""),0,MAX(0,MIN(F375,DATE(Settings!$C$6,3,1))-MAX(E375,R$5)))</f>
        <v/>
      </c>
      <c r="S375" s="44">
        <f>IF(OR(E375="",F375=""),0,MAX(0,MIN(F375,DATE(Settings!$C$6,4,1))-MAX(E375,S$5)))</f>
        <v/>
      </c>
      <c r="T375" s="44">
        <f>IF(OR(E375="",F375=""),0,MAX(0,MIN(F375,DATE(Settings!$C$6,5,1))-MAX(E375,T$5)))</f>
        <v/>
      </c>
      <c r="U375" s="44">
        <f>IF(OR(E375="",F375=""),0,MAX(0,MIN(F375,DATE(Settings!$C$6,6,1))-MAX(E375,U$5)))</f>
        <v/>
      </c>
      <c r="V375" s="44">
        <f>IF(OR(E375="",F375=""),0,MAX(0,MIN(F375,DATE(Settings!$C$6,7,1))-MAX(E375,V$5)))</f>
        <v/>
      </c>
      <c r="W375" s="44">
        <f>IF(OR(E375="",F375=""),0,MAX(0,MIN(F375,DATE(Settings!$C$6,8,1))-MAX(E375,W$5)))</f>
        <v/>
      </c>
      <c r="X375" s="44">
        <f>IF(OR(E375="",F375=""),0,MAX(0,MIN(F375,DATE(Settings!$C$6,9,1))-MAX(E375,X$5)))</f>
        <v/>
      </c>
      <c r="Y375" s="44">
        <f>IF(OR(E375="",F375=""),0,MAX(0,MIN(F375,DATE(Settings!$C$6,10,1))-MAX(E375,Y$5)))</f>
        <v/>
      </c>
      <c r="Z375" s="44">
        <f>IF(OR(E375="",F375=""),0,MAX(0,MIN(F375,DATE(Settings!$C$6,11,1))-MAX(E375,Z$5)))</f>
        <v/>
      </c>
      <c r="AA375" s="44">
        <f>IF(OR(E375="",F375=""),0,MAX(0,MIN(F375,DATE(Settings!$C$6,12,1))-MAX(E375,AA$5)))</f>
        <v/>
      </c>
      <c r="AB375" s="44">
        <f>IF(OR(E375="",F375=""),0,MAX(0,MIN(F375,DATE(Settings!$C$6,13,1))-MAX(E375,AB$5)))</f>
        <v/>
      </c>
      <c r="AC375" s="63">
        <f>IF(N(L375)=0,0,M375/L375)</f>
        <v/>
      </c>
    </row>
    <row r="376" hidden="1">
      <c r="B376" s="14" t="n"/>
      <c r="C376" s="14" t="n"/>
      <c r="D376" s="14" t="n"/>
      <c r="E376" s="18" t="n"/>
      <c r="F376" s="18" t="n"/>
      <c r="G376" s="14" t="n"/>
      <c r="H376" s="60" t="n"/>
      <c r="I376" s="60" t="n"/>
      <c r="J376" s="60" t="n"/>
      <c r="K376" s="60" t="n"/>
      <c r="L376" s="33">
        <f>IF(OR(E376="",F376=""),"",MAX(0,F376-E376))</f>
        <v/>
      </c>
      <c r="M376" s="61">
        <f>IF(OR(E376="",F376=""),"",N(H376)*L376+N(I376)+N(J376))</f>
        <v/>
      </c>
      <c r="N376" s="61">
        <f>IF(OR(E376="",F376=""),"",IF(K376&lt;&gt;"",K376,(N(H376)*L376+N(I376))*IFERROR(VLOOKUP(D376,Settings!$F$11:$G$16,2,FALSE),0)))</f>
        <v/>
      </c>
      <c r="O376" s="62">
        <f>IF(OR(E376="",F376=""),"",M376-N376)</f>
        <v/>
      </c>
      <c r="P376" s="61">
        <f>IF(N(L376)=0,0,O376/L376)</f>
        <v/>
      </c>
      <c r="Q376" s="44">
        <f>IF(OR(E376="",F376=""),0,MAX(0,MIN(F376,DATE(Settings!$C$6,2,1))-MAX(E376,Q$5)))</f>
        <v/>
      </c>
      <c r="R376" s="44">
        <f>IF(OR(E376="",F376=""),0,MAX(0,MIN(F376,DATE(Settings!$C$6,3,1))-MAX(E376,R$5)))</f>
        <v/>
      </c>
      <c r="S376" s="44">
        <f>IF(OR(E376="",F376=""),0,MAX(0,MIN(F376,DATE(Settings!$C$6,4,1))-MAX(E376,S$5)))</f>
        <v/>
      </c>
      <c r="T376" s="44">
        <f>IF(OR(E376="",F376=""),0,MAX(0,MIN(F376,DATE(Settings!$C$6,5,1))-MAX(E376,T$5)))</f>
        <v/>
      </c>
      <c r="U376" s="44">
        <f>IF(OR(E376="",F376=""),0,MAX(0,MIN(F376,DATE(Settings!$C$6,6,1))-MAX(E376,U$5)))</f>
        <v/>
      </c>
      <c r="V376" s="44">
        <f>IF(OR(E376="",F376=""),0,MAX(0,MIN(F376,DATE(Settings!$C$6,7,1))-MAX(E376,V$5)))</f>
        <v/>
      </c>
      <c r="W376" s="44">
        <f>IF(OR(E376="",F376=""),0,MAX(0,MIN(F376,DATE(Settings!$C$6,8,1))-MAX(E376,W$5)))</f>
        <v/>
      </c>
      <c r="X376" s="44">
        <f>IF(OR(E376="",F376=""),0,MAX(0,MIN(F376,DATE(Settings!$C$6,9,1))-MAX(E376,X$5)))</f>
        <v/>
      </c>
      <c r="Y376" s="44">
        <f>IF(OR(E376="",F376=""),0,MAX(0,MIN(F376,DATE(Settings!$C$6,10,1))-MAX(E376,Y$5)))</f>
        <v/>
      </c>
      <c r="Z376" s="44">
        <f>IF(OR(E376="",F376=""),0,MAX(0,MIN(F376,DATE(Settings!$C$6,11,1))-MAX(E376,Z$5)))</f>
        <v/>
      </c>
      <c r="AA376" s="44">
        <f>IF(OR(E376="",F376=""),0,MAX(0,MIN(F376,DATE(Settings!$C$6,12,1))-MAX(E376,AA$5)))</f>
        <v/>
      </c>
      <c r="AB376" s="44">
        <f>IF(OR(E376="",F376=""),0,MAX(0,MIN(F376,DATE(Settings!$C$6,13,1))-MAX(E376,AB$5)))</f>
        <v/>
      </c>
      <c r="AC376" s="63">
        <f>IF(N(L376)=0,0,M376/L376)</f>
        <v/>
      </c>
    </row>
    <row r="377" hidden="1">
      <c r="B377" s="14" t="n"/>
      <c r="C377" s="14" t="n"/>
      <c r="D377" s="14" t="n"/>
      <c r="E377" s="18" t="n"/>
      <c r="F377" s="18" t="n"/>
      <c r="G377" s="14" t="n"/>
      <c r="H377" s="60" t="n"/>
      <c r="I377" s="60" t="n"/>
      <c r="J377" s="60" t="n"/>
      <c r="K377" s="60" t="n"/>
      <c r="L377" s="33">
        <f>IF(OR(E377="",F377=""),"",MAX(0,F377-E377))</f>
        <v/>
      </c>
      <c r="M377" s="61">
        <f>IF(OR(E377="",F377=""),"",N(H377)*L377+N(I377)+N(J377))</f>
        <v/>
      </c>
      <c r="N377" s="61">
        <f>IF(OR(E377="",F377=""),"",IF(K377&lt;&gt;"",K377,(N(H377)*L377+N(I377))*IFERROR(VLOOKUP(D377,Settings!$F$11:$G$16,2,FALSE),0)))</f>
        <v/>
      </c>
      <c r="O377" s="62">
        <f>IF(OR(E377="",F377=""),"",M377-N377)</f>
        <v/>
      </c>
      <c r="P377" s="61">
        <f>IF(N(L377)=0,0,O377/L377)</f>
        <v/>
      </c>
      <c r="Q377" s="44">
        <f>IF(OR(E377="",F377=""),0,MAX(0,MIN(F377,DATE(Settings!$C$6,2,1))-MAX(E377,Q$5)))</f>
        <v/>
      </c>
      <c r="R377" s="44">
        <f>IF(OR(E377="",F377=""),0,MAX(0,MIN(F377,DATE(Settings!$C$6,3,1))-MAX(E377,R$5)))</f>
        <v/>
      </c>
      <c r="S377" s="44">
        <f>IF(OR(E377="",F377=""),0,MAX(0,MIN(F377,DATE(Settings!$C$6,4,1))-MAX(E377,S$5)))</f>
        <v/>
      </c>
      <c r="T377" s="44">
        <f>IF(OR(E377="",F377=""),0,MAX(0,MIN(F377,DATE(Settings!$C$6,5,1))-MAX(E377,T$5)))</f>
        <v/>
      </c>
      <c r="U377" s="44">
        <f>IF(OR(E377="",F377=""),0,MAX(0,MIN(F377,DATE(Settings!$C$6,6,1))-MAX(E377,U$5)))</f>
        <v/>
      </c>
      <c r="V377" s="44">
        <f>IF(OR(E377="",F377=""),0,MAX(0,MIN(F377,DATE(Settings!$C$6,7,1))-MAX(E377,V$5)))</f>
        <v/>
      </c>
      <c r="W377" s="44">
        <f>IF(OR(E377="",F377=""),0,MAX(0,MIN(F377,DATE(Settings!$C$6,8,1))-MAX(E377,W$5)))</f>
        <v/>
      </c>
      <c r="X377" s="44">
        <f>IF(OR(E377="",F377=""),0,MAX(0,MIN(F377,DATE(Settings!$C$6,9,1))-MAX(E377,X$5)))</f>
        <v/>
      </c>
      <c r="Y377" s="44">
        <f>IF(OR(E377="",F377=""),0,MAX(0,MIN(F377,DATE(Settings!$C$6,10,1))-MAX(E377,Y$5)))</f>
        <v/>
      </c>
      <c r="Z377" s="44">
        <f>IF(OR(E377="",F377=""),0,MAX(0,MIN(F377,DATE(Settings!$C$6,11,1))-MAX(E377,Z$5)))</f>
        <v/>
      </c>
      <c r="AA377" s="44">
        <f>IF(OR(E377="",F377=""),0,MAX(0,MIN(F377,DATE(Settings!$C$6,12,1))-MAX(E377,AA$5)))</f>
        <v/>
      </c>
      <c r="AB377" s="44">
        <f>IF(OR(E377="",F377=""),0,MAX(0,MIN(F377,DATE(Settings!$C$6,13,1))-MAX(E377,AB$5)))</f>
        <v/>
      </c>
      <c r="AC377" s="63">
        <f>IF(N(L377)=0,0,M377/L377)</f>
        <v/>
      </c>
    </row>
    <row r="378" hidden="1">
      <c r="B378" s="14" t="n"/>
      <c r="C378" s="14" t="n"/>
      <c r="D378" s="14" t="n"/>
      <c r="E378" s="18" t="n"/>
      <c r="F378" s="18" t="n"/>
      <c r="G378" s="14" t="n"/>
      <c r="H378" s="60" t="n"/>
      <c r="I378" s="60" t="n"/>
      <c r="J378" s="60" t="n"/>
      <c r="K378" s="60" t="n"/>
      <c r="L378" s="33">
        <f>IF(OR(E378="",F378=""),"",MAX(0,F378-E378))</f>
        <v/>
      </c>
      <c r="M378" s="61">
        <f>IF(OR(E378="",F378=""),"",N(H378)*L378+N(I378)+N(J378))</f>
        <v/>
      </c>
      <c r="N378" s="61">
        <f>IF(OR(E378="",F378=""),"",IF(K378&lt;&gt;"",K378,(N(H378)*L378+N(I378))*IFERROR(VLOOKUP(D378,Settings!$F$11:$G$16,2,FALSE),0)))</f>
        <v/>
      </c>
      <c r="O378" s="62">
        <f>IF(OR(E378="",F378=""),"",M378-N378)</f>
        <v/>
      </c>
      <c r="P378" s="61">
        <f>IF(N(L378)=0,0,O378/L378)</f>
        <v/>
      </c>
      <c r="Q378" s="44">
        <f>IF(OR(E378="",F378=""),0,MAX(0,MIN(F378,DATE(Settings!$C$6,2,1))-MAX(E378,Q$5)))</f>
        <v/>
      </c>
      <c r="R378" s="44">
        <f>IF(OR(E378="",F378=""),0,MAX(0,MIN(F378,DATE(Settings!$C$6,3,1))-MAX(E378,R$5)))</f>
        <v/>
      </c>
      <c r="S378" s="44">
        <f>IF(OR(E378="",F378=""),0,MAX(0,MIN(F378,DATE(Settings!$C$6,4,1))-MAX(E378,S$5)))</f>
        <v/>
      </c>
      <c r="T378" s="44">
        <f>IF(OR(E378="",F378=""),0,MAX(0,MIN(F378,DATE(Settings!$C$6,5,1))-MAX(E378,T$5)))</f>
        <v/>
      </c>
      <c r="U378" s="44">
        <f>IF(OR(E378="",F378=""),0,MAX(0,MIN(F378,DATE(Settings!$C$6,6,1))-MAX(E378,U$5)))</f>
        <v/>
      </c>
      <c r="V378" s="44">
        <f>IF(OR(E378="",F378=""),0,MAX(0,MIN(F378,DATE(Settings!$C$6,7,1))-MAX(E378,V$5)))</f>
        <v/>
      </c>
      <c r="W378" s="44">
        <f>IF(OR(E378="",F378=""),0,MAX(0,MIN(F378,DATE(Settings!$C$6,8,1))-MAX(E378,W$5)))</f>
        <v/>
      </c>
      <c r="X378" s="44">
        <f>IF(OR(E378="",F378=""),0,MAX(0,MIN(F378,DATE(Settings!$C$6,9,1))-MAX(E378,X$5)))</f>
        <v/>
      </c>
      <c r="Y378" s="44">
        <f>IF(OR(E378="",F378=""),0,MAX(0,MIN(F378,DATE(Settings!$C$6,10,1))-MAX(E378,Y$5)))</f>
        <v/>
      </c>
      <c r="Z378" s="44">
        <f>IF(OR(E378="",F378=""),0,MAX(0,MIN(F378,DATE(Settings!$C$6,11,1))-MAX(E378,Z$5)))</f>
        <v/>
      </c>
      <c r="AA378" s="44">
        <f>IF(OR(E378="",F378=""),0,MAX(0,MIN(F378,DATE(Settings!$C$6,12,1))-MAX(E378,AA$5)))</f>
        <v/>
      </c>
      <c r="AB378" s="44">
        <f>IF(OR(E378="",F378=""),0,MAX(0,MIN(F378,DATE(Settings!$C$6,13,1))-MAX(E378,AB$5)))</f>
        <v/>
      </c>
      <c r="AC378" s="63">
        <f>IF(N(L378)=0,0,M378/L378)</f>
        <v/>
      </c>
    </row>
    <row r="379" hidden="1">
      <c r="B379" s="14" t="n"/>
      <c r="C379" s="14" t="n"/>
      <c r="D379" s="14" t="n"/>
      <c r="E379" s="18" t="n"/>
      <c r="F379" s="18" t="n"/>
      <c r="G379" s="14" t="n"/>
      <c r="H379" s="60" t="n"/>
      <c r="I379" s="60" t="n"/>
      <c r="J379" s="60" t="n"/>
      <c r="K379" s="60" t="n"/>
      <c r="L379" s="33">
        <f>IF(OR(E379="",F379=""),"",MAX(0,F379-E379))</f>
        <v/>
      </c>
      <c r="M379" s="61">
        <f>IF(OR(E379="",F379=""),"",N(H379)*L379+N(I379)+N(J379))</f>
        <v/>
      </c>
      <c r="N379" s="61">
        <f>IF(OR(E379="",F379=""),"",IF(K379&lt;&gt;"",K379,(N(H379)*L379+N(I379))*IFERROR(VLOOKUP(D379,Settings!$F$11:$G$16,2,FALSE),0)))</f>
        <v/>
      </c>
      <c r="O379" s="62">
        <f>IF(OR(E379="",F379=""),"",M379-N379)</f>
        <v/>
      </c>
      <c r="P379" s="61">
        <f>IF(N(L379)=0,0,O379/L379)</f>
        <v/>
      </c>
      <c r="Q379" s="44">
        <f>IF(OR(E379="",F379=""),0,MAX(0,MIN(F379,DATE(Settings!$C$6,2,1))-MAX(E379,Q$5)))</f>
        <v/>
      </c>
      <c r="R379" s="44">
        <f>IF(OR(E379="",F379=""),0,MAX(0,MIN(F379,DATE(Settings!$C$6,3,1))-MAX(E379,R$5)))</f>
        <v/>
      </c>
      <c r="S379" s="44">
        <f>IF(OR(E379="",F379=""),0,MAX(0,MIN(F379,DATE(Settings!$C$6,4,1))-MAX(E379,S$5)))</f>
        <v/>
      </c>
      <c r="T379" s="44">
        <f>IF(OR(E379="",F379=""),0,MAX(0,MIN(F379,DATE(Settings!$C$6,5,1))-MAX(E379,T$5)))</f>
        <v/>
      </c>
      <c r="U379" s="44">
        <f>IF(OR(E379="",F379=""),0,MAX(0,MIN(F379,DATE(Settings!$C$6,6,1))-MAX(E379,U$5)))</f>
        <v/>
      </c>
      <c r="V379" s="44">
        <f>IF(OR(E379="",F379=""),0,MAX(0,MIN(F379,DATE(Settings!$C$6,7,1))-MAX(E379,V$5)))</f>
        <v/>
      </c>
      <c r="W379" s="44">
        <f>IF(OR(E379="",F379=""),0,MAX(0,MIN(F379,DATE(Settings!$C$6,8,1))-MAX(E379,W$5)))</f>
        <v/>
      </c>
      <c r="X379" s="44">
        <f>IF(OR(E379="",F379=""),0,MAX(0,MIN(F379,DATE(Settings!$C$6,9,1))-MAX(E379,X$5)))</f>
        <v/>
      </c>
      <c r="Y379" s="44">
        <f>IF(OR(E379="",F379=""),0,MAX(0,MIN(F379,DATE(Settings!$C$6,10,1))-MAX(E379,Y$5)))</f>
        <v/>
      </c>
      <c r="Z379" s="44">
        <f>IF(OR(E379="",F379=""),0,MAX(0,MIN(F379,DATE(Settings!$C$6,11,1))-MAX(E379,Z$5)))</f>
        <v/>
      </c>
      <c r="AA379" s="44">
        <f>IF(OR(E379="",F379=""),0,MAX(0,MIN(F379,DATE(Settings!$C$6,12,1))-MAX(E379,AA$5)))</f>
        <v/>
      </c>
      <c r="AB379" s="44">
        <f>IF(OR(E379="",F379=""),0,MAX(0,MIN(F379,DATE(Settings!$C$6,13,1))-MAX(E379,AB$5)))</f>
        <v/>
      </c>
      <c r="AC379" s="63">
        <f>IF(N(L379)=0,0,M379/L379)</f>
        <v/>
      </c>
    </row>
    <row r="380" hidden="1">
      <c r="B380" s="14" t="n"/>
      <c r="C380" s="14" t="n"/>
      <c r="D380" s="14" t="n"/>
      <c r="E380" s="18" t="n"/>
      <c r="F380" s="18" t="n"/>
      <c r="G380" s="14" t="n"/>
      <c r="H380" s="60" t="n"/>
      <c r="I380" s="60" t="n"/>
      <c r="J380" s="60" t="n"/>
      <c r="K380" s="60" t="n"/>
      <c r="L380" s="33">
        <f>IF(OR(E380="",F380=""),"",MAX(0,F380-E380))</f>
        <v/>
      </c>
      <c r="M380" s="61">
        <f>IF(OR(E380="",F380=""),"",N(H380)*L380+N(I380)+N(J380))</f>
        <v/>
      </c>
      <c r="N380" s="61">
        <f>IF(OR(E380="",F380=""),"",IF(K380&lt;&gt;"",K380,(N(H380)*L380+N(I380))*IFERROR(VLOOKUP(D380,Settings!$F$11:$G$16,2,FALSE),0)))</f>
        <v/>
      </c>
      <c r="O380" s="62">
        <f>IF(OR(E380="",F380=""),"",M380-N380)</f>
        <v/>
      </c>
      <c r="P380" s="61">
        <f>IF(N(L380)=0,0,O380/L380)</f>
        <v/>
      </c>
      <c r="Q380" s="44">
        <f>IF(OR(E380="",F380=""),0,MAX(0,MIN(F380,DATE(Settings!$C$6,2,1))-MAX(E380,Q$5)))</f>
        <v/>
      </c>
      <c r="R380" s="44">
        <f>IF(OR(E380="",F380=""),0,MAX(0,MIN(F380,DATE(Settings!$C$6,3,1))-MAX(E380,R$5)))</f>
        <v/>
      </c>
      <c r="S380" s="44">
        <f>IF(OR(E380="",F380=""),0,MAX(0,MIN(F380,DATE(Settings!$C$6,4,1))-MAX(E380,S$5)))</f>
        <v/>
      </c>
      <c r="T380" s="44">
        <f>IF(OR(E380="",F380=""),0,MAX(0,MIN(F380,DATE(Settings!$C$6,5,1))-MAX(E380,T$5)))</f>
        <v/>
      </c>
      <c r="U380" s="44">
        <f>IF(OR(E380="",F380=""),0,MAX(0,MIN(F380,DATE(Settings!$C$6,6,1))-MAX(E380,U$5)))</f>
        <v/>
      </c>
      <c r="V380" s="44">
        <f>IF(OR(E380="",F380=""),0,MAX(0,MIN(F380,DATE(Settings!$C$6,7,1))-MAX(E380,V$5)))</f>
        <v/>
      </c>
      <c r="W380" s="44">
        <f>IF(OR(E380="",F380=""),0,MAX(0,MIN(F380,DATE(Settings!$C$6,8,1))-MAX(E380,W$5)))</f>
        <v/>
      </c>
      <c r="X380" s="44">
        <f>IF(OR(E380="",F380=""),0,MAX(0,MIN(F380,DATE(Settings!$C$6,9,1))-MAX(E380,X$5)))</f>
        <v/>
      </c>
      <c r="Y380" s="44">
        <f>IF(OR(E380="",F380=""),0,MAX(0,MIN(F380,DATE(Settings!$C$6,10,1))-MAX(E380,Y$5)))</f>
        <v/>
      </c>
      <c r="Z380" s="44">
        <f>IF(OR(E380="",F380=""),0,MAX(0,MIN(F380,DATE(Settings!$C$6,11,1))-MAX(E380,Z$5)))</f>
        <v/>
      </c>
      <c r="AA380" s="44">
        <f>IF(OR(E380="",F380=""),0,MAX(0,MIN(F380,DATE(Settings!$C$6,12,1))-MAX(E380,AA$5)))</f>
        <v/>
      </c>
      <c r="AB380" s="44">
        <f>IF(OR(E380="",F380=""),0,MAX(0,MIN(F380,DATE(Settings!$C$6,13,1))-MAX(E380,AB$5)))</f>
        <v/>
      </c>
      <c r="AC380" s="63">
        <f>IF(N(L380)=0,0,M380/L380)</f>
        <v/>
      </c>
    </row>
    <row r="381" hidden="1">
      <c r="B381" s="14" t="n"/>
      <c r="C381" s="14" t="n"/>
      <c r="D381" s="14" t="n"/>
      <c r="E381" s="18" t="n"/>
      <c r="F381" s="18" t="n"/>
      <c r="G381" s="14" t="n"/>
      <c r="H381" s="60" t="n"/>
      <c r="I381" s="60" t="n"/>
      <c r="J381" s="60" t="n"/>
      <c r="K381" s="60" t="n"/>
      <c r="L381" s="33">
        <f>IF(OR(E381="",F381=""),"",MAX(0,F381-E381))</f>
        <v/>
      </c>
      <c r="M381" s="61">
        <f>IF(OR(E381="",F381=""),"",N(H381)*L381+N(I381)+N(J381))</f>
        <v/>
      </c>
      <c r="N381" s="61">
        <f>IF(OR(E381="",F381=""),"",IF(K381&lt;&gt;"",K381,(N(H381)*L381+N(I381))*IFERROR(VLOOKUP(D381,Settings!$F$11:$G$16,2,FALSE),0)))</f>
        <v/>
      </c>
      <c r="O381" s="62">
        <f>IF(OR(E381="",F381=""),"",M381-N381)</f>
        <v/>
      </c>
      <c r="P381" s="61">
        <f>IF(N(L381)=0,0,O381/L381)</f>
        <v/>
      </c>
      <c r="Q381" s="44">
        <f>IF(OR(E381="",F381=""),0,MAX(0,MIN(F381,DATE(Settings!$C$6,2,1))-MAX(E381,Q$5)))</f>
        <v/>
      </c>
      <c r="R381" s="44">
        <f>IF(OR(E381="",F381=""),0,MAX(0,MIN(F381,DATE(Settings!$C$6,3,1))-MAX(E381,R$5)))</f>
        <v/>
      </c>
      <c r="S381" s="44">
        <f>IF(OR(E381="",F381=""),0,MAX(0,MIN(F381,DATE(Settings!$C$6,4,1))-MAX(E381,S$5)))</f>
        <v/>
      </c>
      <c r="T381" s="44">
        <f>IF(OR(E381="",F381=""),0,MAX(0,MIN(F381,DATE(Settings!$C$6,5,1))-MAX(E381,T$5)))</f>
        <v/>
      </c>
      <c r="U381" s="44">
        <f>IF(OR(E381="",F381=""),0,MAX(0,MIN(F381,DATE(Settings!$C$6,6,1))-MAX(E381,U$5)))</f>
        <v/>
      </c>
      <c r="V381" s="44">
        <f>IF(OR(E381="",F381=""),0,MAX(0,MIN(F381,DATE(Settings!$C$6,7,1))-MAX(E381,V$5)))</f>
        <v/>
      </c>
      <c r="W381" s="44">
        <f>IF(OR(E381="",F381=""),0,MAX(0,MIN(F381,DATE(Settings!$C$6,8,1))-MAX(E381,W$5)))</f>
        <v/>
      </c>
      <c r="X381" s="44">
        <f>IF(OR(E381="",F381=""),0,MAX(0,MIN(F381,DATE(Settings!$C$6,9,1))-MAX(E381,X$5)))</f>
        <v/>
      </c>
      <c r="Y381" s="44">
        <f>IF(OR(E381="",F381=""),0,MAX(0,MIN(F381,DATE(Settings!$C$6,10,1))-MAX(E381,Y$5)))</f>
        <v/>
      </c>
      <c r="Z381" s="44">
        <f>IF(OR(E381="",F381=""),0,MAX(0,MIN(F381,DATE(Settings!$C$6,11,1))-MAX(E381,Z$5)))</f>
        <v/>
      </c>
      <c r="AA381" s="44">
        <f>IF(OR(E381="",F381=""),0,MAX(0,MIN(F381,DATE(Settings!$C$6,12,1))-MAX(E381,AA$5)))</f>
        <v/>
      </c>
      <c r="AB381" s="44">
        <f>IF(OR(E381="",F381=""),0,MAX(0,MIN(F381,DATE(Settings!$C$6,13,1))-MAX(E381,AB$5)))</f>
        <v/>
      </c>
      <c r="AC381" s="63">
        <f>IF(N(L381)=0,0,M381/L381)</f>
        <v/>
      </c>
    </row>
    <row r="382" hidden="1">
      <c r="B382" s="14" t="n"/>
      <c r="C382" s="14" t="n"/>
      <c r="D382" s="14" t="n"/>
      <c r="E382" s="18" t="n"/>
      <c r="F382" s="18" t="n"/>
      <c r="G382" s="14" t="n"/>
      <c r="H382" s="60" t="n"/>
      <c r="I382" s="60" t="n"/>
      <c r="J382" s="60" t="n"/>
      <c r="K382" s="60" t="n"/>
      <c r="L382" s="33">
        <f>IF(OR(E382="",F382=""),"",MAX(0,F382-E382))</f>
        <v/>
      </c>
      <c r="M382" s="61">
        <f>IF(OR(E382="",F382=""),"",N(H382)*L382+N(I382)+N(J382))</f>
        <v/>
      </c>
      <c r="N382" s="61">
        <f>IF(OR(E382="",F382=""),"",IF(K382&lt;&gt;"",K382,(N(H382)*L382+N(I382))*IFERROR(VLOOKUP(D382,Settings!$F$11:$G$16,2,FALSE),0)))</f>
        <v/>
      </c>
      <c r="O382" s="62">
        <f>IF(OR(E382="",F382=""),"",M382-N382)</f>
        <v/>
      </c>
      <c r="P382" s="61">
        <f>IF(N(L382)=0,0,O382/L382)</f>
        <v/>
      </c>
      <c r="Q382" s="44">
        <f>IF(OR(E382="",F382=""),0,MAX(0,MIN(F382,DATE(Settings!$C$6,2,1))-MAX(E382,Q$5)))</f>
        <v/>
      </c>
      <c r="R382" s="44">
        <f>IF(OR(E382="",F382=""),0,MAX(0,MIN(F382,DATE(Settings!$C$6,3,1))-MAX(E382,R$5)))</f>
        <v/>
      </c>
      <c r="S382" s="44">
        <f>IF(OR(E382="",F382=""),0,MAX(0,MIN(F382,DATE(Settings!$C$6,4,1))-MAX(E382,S$5)))</f>
        <v/>
      </c>
      <c r="T382" s="44">
        <f>IF(OR(E382="",F382=""),0,MAX(0,MIN(F382,DATE(Settings!$C$6,5,1))-MAX(E382,T$5)))</f>
        <v/>
      </c>
      <c r="U382" s="44">
        <f>IF(OR(E382="",F382=""),0,MAX(0,MIN(F382,DATE(Settings!$C$6,6,1))-MAX(E382,U$5)))</f>
        <v/>
      </c>
      <c r="V382" s="44">
        <f>IF(OR(E382="",F382=""),0,MAX(0,MIN(F382,DATE(Settings!$C$6,7,1))-MAX(E382,V$5)))</f>
        <v/>
      </c>
      <c r="W382" s="44">
        <f>IF(OR(E382="",F382=""),0,MAX(0,MIN(F382,DATE(Settings!$C$6,8,1))-MAX(E382,W$5)))</f>
        <v/>
      </c>
      <c r="X382" s="44">
        <f>IF(OR(E382="",F382=""),0,MAX(0,MIN(F382,DATE(Settings!$C$6,9,1))-MAX(E382,X$5)))</f>
        <v/>
      </c>
      <c r="Y382" s="44">
        <f>IF(OR(E382="",F382=""),0,MAX(0,MIN(F382,DATE(Settings!$C$6,10,1))-MAX(E382,Y$5)))</f>
        <v/>
      </c>
      <c r="Z382" s="44">
        <f>IF(OR(E382="",F382=""),0,MAX(0,MIN(F382,DATE(Settings!$C$6,11,1))-MAX(E382,Z$5)))</f>
        <v/>
      </c>
      <c r="AA382" s="44">
        <f>IF(OR(E382="",F382=""),0,MAX(0,MIN(F382,DATE(Settings!$C$6,12,1))-MAX(E382,AA$5)))</f>
        <v/>
      </c>
      <c r="AB382" s="44">
        <f>IF(OR(E382="",F382=""),0,MAX(0,MIN(F382,DATE(Settings!$C$6,13,1))-MAX(E382,AB$5)))</f>
        <v/>
      </c>
      <c r="AC382" s="63">
        <f>IF(N(L382)=0,0,M382/L382)</f>
        <v/>
      </c>
    </row>
    <row r="383" hidden="1">
      <c r="B383" s="14" t="n"/>
      <c r="C383" s="14" t="n"/>
      <c r="D383" s="14" t="n"/>
      <c r="E383" s="18" t="n"/>
      <c r="F383" s="18" t="n"/>
      <c r="G383" s="14" t="n"/>
      <c r="H383" s="60" t="n"/>
      <c r="I383" s="60" t="n"/>
      <c r="J383" s="60" t="n"/>
      <c r="K383" s="60" t="n"/>
      <c r="L383" s="33">
        <f>IF(OR(E383="",F383=""),"",MAX(0,F383-E383))</f>
        <v/>
      </c>
      <c r="M383" s="61">
        <f>IF(OR(E383="",F383=""),"",N(H383)*L383+N(I383)+N(J383))</f>
        <v/>
      </c>
      <c r="N383" s="61">
        <f>IF(OR(E383="",F383=""),"",IF(K383&lt;&gt;"",K383,(N(H383)*L383+N(I383))*IFERROR(VLOOKUP(D383,Settings!$F$11:$G$16,2,FALSE),0)))</f>
        <v/>
      </c>
      <c r="O383" s="62">
        <f>IF(OR(E383="",F383=""),"",M383-N383)</f>
        <v/>
      </c>
      <c r="P383" s="61">
        <f>IF(N(L383)=0,0,O383/L383)</f>
        <v/>
      </c>
      <c r="Q383" s="44">
        <f>IF(OR(E383="",F383=""),0,MAX(0,MIN(F383,DATE(Settings!$C$6,2,1))-MAX(E383,Q$5)))</f>
        <v/>
      </c>
      <c r="R383" s="44">
        <f>IF(OR(E383="",F383=""),0,MAX(0,MIN(F383,DATE(Settings!$C$6,3,1))-MAX(E383,R$5)))</f>
        <v/>
      </c>
      <c r="S383" s="44">
        <f>IF(OR(E383="",F383=""),0,MAX(0,MIN(F383,DATE(Settings!$C$6,4,1))-MAX(E383,S$5)))</f>
        <v/>
      </c>
      <c r="T383" s="44">
        <f>IF(OR(E383="",F383=""),0,MAX(0,MIN(F383,DATE(Settings!$C$6,5,1))-MAX(E383,T$5)))</f>
        <v/>
      </c>
      <c r="U383" s="44">
        <f>IF(OR(E383="",F383=""),0,MAX(0,MIN(F383,DATE(Settings!$C$6,6,1))-MAX(E383,U$5)))</f>
        <v/>
      </c>
      <c r="V383" s="44">
        <f>IF(OR(E383="",F383=""),0,MAX(0,MIN(F383,DATE(Settings!$C$6,7,1))-MAX(E383,V$5)))</f>
        <v/>
      </c>
      <c r="W383" s="44">
        <f>IF(OR(E383="",F383=""),0,MAX(0,MIN(F383,DATE(Settings!$C$6,8,1))-MAX(E383,W$5)))</f>
        <v/>
      </c>
      <c r="X383" s="44">
        <f>IF(OR(E383="",F383=""),0,MAX(0,MIN(F383,DATE(Settings!$C$6,9,1))-MAX(E383,X$5)))</f>
        <v/>
      </c>
      <c r="Y383" s="44">
        <f>IF(OR(E383="",F383=""),0,MAX(0,MIN(F383,DATE(Settings!$C$6,10,1))-MAX(E383,Y$5)))</f>
        <v/>
      </c>
      <c r="Z383" s="44">
        <f>IF(OR(E383="",F383=""),0,MAX(0,MIN(F383,DATE(Settings!$C$6,11,1))-MAX(E383,Z$5)))</f>
        <v/>
      </c>
      <c r="AA383" s="44">
        <f>IF(OR(E383="",F383=""),0,MAX(0,MIN(F383,DATE(Settings!$C$6,12,1))-MAX(E383,AA$5)))</f>
        <v/>
      </c>
      <c r="AB383" s="44">
        <f>IF(OR(E383="",F383=""),0,MAX(0,MIN(F383,DATE(Settings!$C$6,13,1))-MAX(E383,AB$5)))</f>
        <v/>
      </c>
      <c r="AC383" s="63">
        <f>IF(N(L383)=0,0,M383/L383)</f>
        <v/>
      </c>
    </row>
    <row r="384" hidden="1">
      <c r="B384" s="14" t="n"/>
      <c r="C384" s="14" t="n"/>
      <c r="D384" s="14" t="n"/>
      <c r="E384" s="18" t="n"/>
      <c r="F384" s="18" t="n"/>
      <c r="G384" s="14" t="n"/>
      <c r="H384" s="60" t="n"/>
      <c r="I384" s="60" t="n"/>
      <c r="J384" s="60" t="n"/>
      <c r="K384" s="60" t="n"/>
      <c r="L384" s="33">
        <f>IF(OR(E384="",F384=""),"",MAX(0,F384-E384))</f>
        <v/>
      </c>
      <c r="M384" s="61">
        <f>IF(OR(E384="",F384=""),"",N(H384)*L384+N(I384)+N(J384))</f>
        <v/>
      </c>
      <c r="N384" s="61">
        <f>IF(OR(E384="",F384=""),"",IF(K384&lt;&gt;"",K384,(N(H384)*L384+N(I384))*IFERROR(VLOOKUP(D384,Settings!$F$11:$G$16,2,FALSE),0)))</f>
        <v/>
      </c>
      <c r="O384" s="62">
        <f>IF(OR(E384="",F384=""),"",M384-N384)</f>
        <v/>
      </c>
      <c r="P384" s="61">
        <f>IF(N(L384)=0,0,O384/L384)</f>
        <v/>
      </c>
      <c r="Q384" s="44">
        <f>IF(OR(E384="",F384=""),0,MAX(0,MIN(F384,DATE(Settings!$C$6,2,1))-MAX(E384,Q$5)))</f>
        <v/>
      </c>
      <c r="R384" s="44">
        <f>IF(OR(E384="",F384=""),0,MAX(0,MIN(F384,DATE(Settings!$C$6,3,1))-MAX(E384,R$5)))</f>
        <v/>
      </c>
      <c r="S384" s="44">
        <f>IF(OR(E384="",F384=""),0,MAX(0,MIN(F384,DATE(Settings!$C$6,4,1))-MAX(E384,S$5)))</f>
        <v/>
      </c>
      <c r="T384" s="44">
        <f>IF(OR(E384="",F384=""),0,MAX(0,MIN(F384,DATE(Settings!$C$6,5,1))-MAX(E384,T$5)))</f>
        <v/>
      </c>
      <c r="U384" s="44">
        <f>IF(OR(E384="",F384=""),0,MAX(0,MIN(F384,DATE(Settings!$C$6,6,1))-MAX(E384,U$5)))</f>
        <v/>
      </c>
      <c r="V384" s="44">
        <f>IF(OR(E384="",F384=""),0,MAX(0,MIN(F384,DATE(Settings!$C$6,7,1))-MAX(E384,V$5)))</f>
        <v/>
      </c>
      <c r="W384" s="44">
        <f>IF(OR(E384="",F384=""),0,MAX(0,MIN(F384,DATE(Settings!$C$6,8,1))-MAX(E384,W$5)))</f>
        <v/>
      </c>
      <c r="X384" s="44">
        <f>IF(OR(E384="",F384=""),0,MAX(0,MIN(F384,DATE(Settings!$C$6,9,1))-MAX(E384,X$5)))</f>
        <v/>
      </c>
      <c r="Y384" s="44">
        <f>IF(OR(E384="",F384=""),0,MAX(0,MIN(F384,DATE(Settings!$C$6,10,1))-MAX(E384,Y$5)))</f>
        <v/>
      </c>
      <c r="Z384" s="44">
        <f>IF(OR(E384="",F384=""),0,MAX(0,MIN(F384,DATE(Settings!$C$6,11,1))-MAX(E384,Z$5)))</f>
        <v/>
      </c>
      <c r="AA384" s="44">
        <f>IF(OR(E384="",F384=""),0,MAX(0,MIN(F384,DATE(Settings!$C$6,12,1))-MAX(E384,AA$5)))</f>
        <v/>
      </c>
      <c r="AB384" s="44">
        <f>IF(OR(E384="",F384=""),0,MAX(0,MIN(F384,DATE(Settings!$C$6,13,1))-MAX(E384,AB$5)))</f>
        <v/>
      </c>
      <c r="AC384" s="63">
        <f>IF(N(L384)=0,0,M384/L384)</f>
        <v/>
      </c>
    </row>
    <row r="385" hidden="1">
      <c r="B385" s="14" t="n"/>
      <c r="C385" s="14" t="n"/>
      <c r="D385" s="14" t="n"/>
      <c r="E385" s="18" t="n"/>
      <c r="F385" s="18" t="n"/>
      <c r="G385" s="14" t="n"/>
      <c r="H385" s="60" t="n"/>
      <c r="I385" s="60" t="n"/>
      <c r="J385" s="60" t="n"/>
      <c r="K385" s="60" t="n"/>
      <c r="L385" s="33">
        <f>IF(OR(E385="",F385=""),"",MAX(0,F385-E385))</f>
        <v/>
      </c>
      <c r="M385" s="61">
        <f>IF(OR(E385="",F385=""),"",N(H385)*L385+N(I385)+N(J385))</f>
        <v/>
      </c>
      <c r="N385" s="61">
        <f>IF(OR(E385="",F385=""),"",IF(K385&lt;&gt;"",K385,(N(H385)*L385+N(I385))*IFERROR(VLOOKUP(D385,Settings!$F$11:$G$16,2,FALSE),0)))</f>
        <v/>
      </c>
      <c r="O385" s="62">
        <f>IF(OR(E385="",F385=""),"",M385-N385)</f>
        <v/>
      </c>
      <c r="P385" s="61">
        <f>IF(N(L385)=0,0,O385/L385)</f>
        <v/>
      </c>
      <c r="Q385" s="44">
        <f>IF(OR(E385="",F385=""),0,MAX(0,MIN(F385,DATE(Settings!$C$6,2,1))-MAX(E385,Q$5)))</f>
        <v/>
      </c>
      <c r="R385" s="44">
        <f>IF(OR(E385="",F385=""),0,MAX(0,MIN(F385,DATE(Settings!$C$6,3,1))-MAX(E385,R$5)))</f>
        <v/>
      </c>
      <c r="S385" s="44">
        <f>IF(OR(E385="",F385=""),0,MAX(0,MIN(F385,DATE(Settings!$C$6,4,1))-MAX(E385,S$5)))</f>
        <v/>
      </c>
      <c r="T385" s="44">
        <f>IF(OR(E385="",F385=""),0,MAX(0,MIN(F385,DATE(Settings!$C$6,5,1))-MAX(E385,T$5)))</f>
        <v/>
      </c>
      <c r="U385" s="44">
        <f>IF(OR(E385="",F385=""),0,MAX(0,MIN(F385,DATE(Settings!$C$6,6,1))-MAX(E385,U$5)))</f>
        <v/>
      </c>
      <c r="V385" s="44">
        <f>IF(OR(E385="",F385=""),0,MAX(0,MIN(F385,DATE(Settings!$C$6,7,1))-MAX(E385,V$5)))</f>
        <v/>
      </c>
      <c r="W385" s="44">
        <f>IF(OR(E385="",F385=""),0,MAX(0,MIN(F385,DATE(Settings!$C$6,8,1))-MAX(E385,W$5)))</f>
        <v/>
      </c>
      <c r="X385" s="44">
        <f>IF(OR(E385="",F385=""),0,MAX(0,MIN(F385,DATE(Settings!$C$6,9,1))-MAX(E385,X$5)))</f>
        <v/>
      </c>
      <c r="Y385" s="44">
        <f>IF(OR(E385="",F385=""),0,MAX(0,MIN(F385,DATE(Settings!$C$6,10,1))-MAX(E385,Y$5)))</f>
        <v/>
      </c>
      <c r="Z385" s="44">
        <f>IF(OR(E385="",F385=""),0,MAX(0,MIN(F385,DATE(Settings!$C$6,11,1))-MAX(E385,Z$5)))</f>
        <v/>
      </c>
      <c r="AA385" s="44">
        <f>IF(OR(E385="",F385=""),0,MAX(0,MIN(F385,DATE(Settings!$C$6,12,1))-MAX(E385,AA$5)))</f>
        <v/>
      </c>
      <c r="AB385" s="44">
        <f>IF(OR(E385="",F385=""),0,MAX(0,MIN(F385,DATE(Settings!$C$6,13,1))-MAX(E385,AB$5)))</f>
        <v/>
      </c>
      <c r="AC385" s="63">
        <f>IF(N(L385)=0,0,M385/L385)</f>
        <v/>
      </c>
    </row>
    <row r="386" hidden="1">
      <c r="B386" s="14" t="n"/>
      <c r="C386" s="14" t="n"/>
      <c r="D386" s="14" t="n"/>
      <c r="E386" s="18" t="n"/>
      <c r="F386" s="18" t="n"/>
      <c r="G386" s="14" t="n"/>
      <c r="H386" s="60" t="n"/>
      <c r="I386" s="60" t="n"/>
      <c r="J386" s="60" t="n"/>
      <c r="K386" s="60" t="n"/>
      <c r="L386" s="33">
        <f>IF(OR(E386="",F386=""),"",MAX(0,F386-E386))</f>
        <v/>
      </c>
      <c r="M386" s="61">
        <f>IF(OR(E386="",F386=""),"",N(H386)*L386+N(I386)+N(J386))</f>
        <v/>
      </c>
      <c r="N386" s="61">
        <f>IF(OR(E386="",F386=""),"",IF(K386&lt;&gt;"",K386,(N(H386)*L386+N(I386))*IFERROR(VLOOKUP(D386,Settings!$F$11:$G$16,2,FALSE),0)))</f>
        <v/>
      </c>
      <c r="O386" s="62">
        <f>IF(OR(E386="",F386=""),"",M386-N386)</f>
        <v/>
      </c>
      <c r="P386" s="61">
        <f>IF(N(L386)=0,0,O386/L386)</f>
        <v/>
      </c>
      <c r="Q386" s="44">
        <f>IF(OR(E386="",F386=""),0,MAX(0,MIN(F386,DATE(Settings!$C$6,2,1))-MAX(E386,Q$5)))</f>
        <v/>
      </c>
      <c r="R386" s="44">
        <f>IF(OR(E386="",F386=""),0,MAX(0,MIN(F386,DATE(Settings!$C$6,3,1))-MAX(E386,R$5)))</f>
        <v/>
      </c>
      <c r="S386" s="44">
        <f>IF(OR(E386="",F386=""),0,MAX(0,MIN(F386,DATE(Settings!$C$6,4,1))-MAX(E386,S$5)))</f>
        <v/>
      </c>
      <c r="T386" s="44">
        <f>IF(OR(E386="",F386=""),0,MAX(0,MIN(F386,DATE(Settings!$C$6,5,1))-MAX(E386,T$5)))</f>
        <v/>
      </c>
      <c r="U386" s="44">
        <f>IF(OR(E386="",F386=""),0,MAX(0,MIN(F386,DATE(Settings!$C$6,6,1))-MAX(E386,U$5)))</f>
        <v/>
      </c>
      <c r="V386" s="44">
        <f>IF(OR(E386="",F386=""),0,MAX(0,MIN(F386,DATE(Settings!$C$6,7,1))-MAX(E386,V$5)))</f>
        <v/>
      </c>
      <c r="W386" s="44">
        <f>IF(OR(E386="",F386=""),0,MAX(0,MIN(F386,DATE(Settings!$C$6,8,1))-MAX(E386,W$5)))</f>
        <v/>
      </c>
      <c r="X386" s="44">
        <f>IF(OR(E386="",F386=""),0,MAX(0,MIN(F386,DATE(Settings!$C$6,9,1))-MAX(E386,X$5)))</f>
        <v/>
      </c>
      <c r="Y386" s="44">
        <f>IF(OR(E386="",F386=""),0,MAX(0,MIN(F386,DATE(Settings!$C$6,10,1))-MAX(E386,Y$5)))</f>
        <v/>
      </c>
      <c r="Z386" s="44">
        <f>IF(OR(E386="",F386=""),0,MAX(0,MIN(F386,DATE(Settings!$C$6,11,1))-MAX(E386,Z$5)))</f>
        <v/>
      </c>
      <c r="AA386" s="44">
        <f>IF(OR(E386="",F386=""),0,MAX(0,MIN(F386,DATE(Settings!$C$6,12,1))-MAX(E386,AA$5)))</f>
        <v/>
      </c>
      <c r="AB386" s="44">
        <f>IF(OR(E386="",F386=""),0,MAX(0,MIN(F386,DATE(Settings!$C$6,13,1))-MAX(E386,AB$5)))</f>
        <v/>
      </c>
      <c r="AC386" s="63">
        <f>IF(N(L386)=0,0,M386/L386)</f>
        <v/>
      </c>
    </row>
    <row r="387" hidden="1">
      <c r="B387" s="14" t="n"/>
      <c r="C387" s="14" t="n"/>
      <c r="D387" s="14" t="n"/>
      <c r="E387" s="18" t="n"/>
      <c r="F387" s="18" t="n"/>
      <c r="G387" s="14" t="n"/>
      <c r="H387" s="60" t="n"/>
      <c r="I387" s="60" t="n"/>
      <c r="J387" s="60" t="n"/>
      <c r="K387" s="60" t="n"/>
      <c r="L387" s="33">
        <f>IF(OR(E387="",F387=""),"",MAX(0,F387-E387))</f>
        <v/>
      </c>
      <c r="M387" s="61">
        <f>IF(OR(E387="",F387=""),"",N(H387)*L387+N(I387)+N(J387))</f>
        <v/>
      </c>
      <c r="N387" s="61">
        <f>IF(OR(E387="",F387=""),"",IF(K387&lt;&gt;"",K387,(N(H387)*L387+N(I387))*IFERROR(VLOOKUP(D387,Settings!$F$11:$G$16,2,FALSE),0)))</f>
        <v/>
      </c>
      <c r="O387" s="62">
        <f>IF(OR(E387="",F387=""),"",M387-N387)</f>
        <v/>
      </c>
      <c r="P387" s="61">
        <f>IF(N(L387)=0,0,O387/L387)</f>
        <v/>
      </c>
      <c r="Q387" s="44">
        <f>IF(OR(E387="",F387=""),0,MAX(0,MIN(F387,DATE(Settings!$C$6,2,1))-MAX(E387,Q$5)))</f>
        <v/>
      </c>
      <c r="R387" s="44">
        <f>IF(OR(E387="",F387=""),0,MAX(0,MIN(F387,DATE(Settings!$C$6,3,1))-MAX(E387,R$5)))</f>
        <v/>
      </c>
      <c r="S387" s="44">
        <f>IF(OR(E387="",F387=""),0,MAX(0,MIN(F387,DATE(Settings!$C$6,4,1))-MAX(E387,S$5)))</f>
        <v/>
      </c>
      <c r="T387" s="44">
        <f>IF(OR(E387="",F387=""),0,MAX(0,MIN(F387,DATE(Settings!$C$6,5,1))-MAX(E387,T$5)))</f>
        <v/>
      </c>
      <c r="U387" s="44">
        <f>IF(OR(E387="",F387=""),0,MAX(0,MIN(F387,DATE(Settings!$C$6,6,1))-MAX(E387,U$5)))</f>
        <v/>
      </c>
      <c r="V387" s="44">
        <f>IF(OR(E387="",F387=""),0,MAX(0,MIN(F387,DATE(Settings!$C$6,7,1))-MAX(E387,V$5)))</f>
        <v/>
      </c>
      <c r="W387" s="44">
        <f>IF(OR(E387="",F387=""),0,MAX(0,MIN(F387,DATE(Settings!$C$6,8,1))-MAX(E387,W$5)))</f>
        <v/>
      </c>
      <c r="X387" s="44">
        <f>IF(OR(E387="",F387=""),0,MAX(0,MIN(F387,DATE(Settings!$C$6,9,1))-MAX(E387,X$5)))</f>
        <v/>
      </c>
      <c r="Y387" s="44">
        <f>IF(OR(E387="",F387=""),0,MAX(0,MIN(F387,DATE(Settings!$C$6,10,1))-MAX(E387,Y$5)))</f>
        <v/>
      </c>
      <c r="Z387" s="44">
        <f>IF(OR(E387="",F387=""),0,MAX(0,MIN(F387,DATE(Settings!$C$6,11,1))-MAX(E387,Z$5)))</f>
        <v/>
      </c>
      <c r="AA387" s="44">
        <f>IF(OR(E387="",F387=""),0,MAX(0,MIN(F387,DATE(Settings!$C$6,12,1))-MAX(E387,AA$5)))</f>
        <v/>
      </c>
      <c r="AB387" s="44">
        <f>IF(OR(E387="",F387=""),0,MAX(0,MIN(F387,DATE(Settings!$C$6,13,1))-MAX(E387,AB$5)))</f>
        <v/>
      </c>
      <c r="AC387" s="63">
        <f>IF(N(L387)=0,0,M387/L387)</f>
        <v/>
      </c>
    </row>
    <row r="388" hidden="1">
      <c r="B388" s="14" t="n"/>
      <c r="C388" s="14" t="n"/>
      <c r="D388" s="14" t="n"/>
      <c r="E388" s="18" t="n"/>
      <c r="F388" s="18" t="n"/>
      <c r="G388" s="14" t="n"/>
      <c r="H388" s="60" t="n"/>
      <c r="I388" s="60" t="n"/>
      <c r="J388" s="60" t="n"/>
      <c r="K388" s="60" t="n"/>
      <c r="L388" s="33">
        <f>IF(OR(E388="",F388=""),"",MAX(0,F388-E388))</f>
        <v/>
      </c>
      <c r="M388" s="61">
        <f>IF(OR(E388="",F388=""),"",N(H388)*L388+N(I388)+N(J388))</f>
        <v/>
      </c>
      <c r="N388" s="61">
        <f>IF(OR(E388="",F388=""),"",IF(K388&lt;&gt;"",K388,(N(H388)*L388+N(I388))*IFERROR(VLOOKUP(D388,Settings!$F$11:$G$16,2,FALSE),0)))</f>
        <v/>
      </c>
      <c r="O388" s="62">
        <f>IF(OR(E388="",F388=""),"",M388-N388)</f>
        <v/>
      </c>
      <c r="P388" s="61">
        <f>IF(N(L388)=0,0,O388/L388)</f>
        <v/>
      </c>
      <c r="Q388" s="44">
        <f>IF(OR(E388="",F388=""),0,MAX(0,MIN(F388,DATE(Settings!$C$6,2,1))-MAX(E388,Q$5)))</f>
        <v/>
      </c>
      <c r="R388" s="44">
        <f>IF(OR(E388="",F388=""),0,MAX(0,MIN(F388,DATE(Settings!$C$6,3,1))-MAX(E388,R$5)))</f>
        <v/>
      </c>
      <c r="S388" s="44">
        <f>IF(OR(E388="",F388=""),0,MAX(0,MIN(F388,DATE(Settings!$C$6,4,1))-MAX(E388,S$5)))</f>
        <v/>
      </c>
      <c r="T388" s="44">
        <f>IF(OR(E388="",F388=""),0,MAX(0,MIN(F388,DATE(Settings!$C$6,5,1))-MAX(E388,T$5)))</f>
        <v/>
      </c>
      <c r="U388" s="44">
        <f>IF(OR(E388="",F388=""),0,MAX(0,MIN(F388,DATE(Settings!$C$6,6,1))-MAX(E388,U$5)))</f>
        <v/>
      </c>
      <c r="V388" s="44">
        <f>IF(OR(E388="",F388=""),0,MAX(0,MIN(F388,DATE(Settings!$C$6,7,1))-MAX(E388,V$5)))</f>
        <v/>
      </c>
      <c r="W388" s="44">
        <f>IF(OR(E388="",F388=""),0,MAX(0,MIN(F388,DATE(Settings!$C$6,8,1))-MAX(E388,W$5)))</f>
        <v/>
      </c>
      <c r="X388" s="44">
        <f>IF(OR(E388="",F388=""),0,MAX(0,MIN(F388,DATE(Settings!$C$6,9,1))-MAX(E388,X$5)))</f>
        <v/>
      </c>
      <c r="Y388" s="44">
        <f>IF(OR(E388="",F388=""),0,MAX(0,MIN(F388,DATE(Settings!$C$6,10,1))-MAX(E388,Y$5)))</f>
        <v/>
      </c>
      <c r="Z388" s="44">
        <f>IF(OR(E388="",F388=""),0,MAX(0,MIN(F388,DATE(Settings!$C$6,11,1))-MAX(E388,Z$5)))</f>
        <v/>
      </c>
      <c r="AA388" s="44">
        <f>IF(OR(E388="",F388=""),0,MAX(0,MIN(F388,DATE(Settings!$C$6,12,1))-MAX(E388,AA$5)))</f>
        <v/>
      </c>
      <c r="AB388" s="44">
        <f>IF(OR(E388="",F388=""),0,MAX(0,MIN(F388,DATE(Settings!$C$6,13,1))-MAX(E388,AB$5)))</f>
        <v/>
      </c>
      <c r="AC388" s="63">
        <f>IF(N(L388)=0,0,M388/L388)</f>
        <v/>
      </c>
    </row>
    <row r="389" hidden="1">
      <c r="B389" s="14" t="n"/>
      <c r="C389" s="14" t="n"/>
      <c r="D389" s="14" t="n"/>
      <c r="E389" s="18" t="n"/>
      <c r="F389" s="18" t="n"/>
      <c r="G389" s="14" t="n"/>
      <c r="H389" s="60" t="n"/>
      <c r="I389" s="60" t="n"/>
      <c r="J389" s="60" t="n"/>
      <c r="K389" s="60" t="n"/>
      <c r="L389" s="33">
        <f>IF(OR(E389="",F389=""),"",MAX(0,F389-E389))</f>
        <v/>
      </c>
      <c r="M389" s="61">
        <f>IF(OR(E389="",F389=""),"",N(H389)*L389+N(I389)+N(J389))</f>
        <v/>
      </c>
      <c r="N389" s="61">
        <f>IF(OR(E389="",F389=""),"",IF(K389&lt;&gt;"",K389,(N(H389)*L389+N(I389))*IFERROR(VLOOKUP(D389,Settings!$F$11:$G$16,2,FALSE),0)))</f>
        <v/>
      </c>
      <c r="O389" s="62">
        <f>IF(OR(E389="",F389=""),"",M389-N389)</f>
        <v/>
      </c>
      <c r="P389" s="61">
        <f>IF(N(L389)=0,0,O389/L389)</f>
        <v/>
      </c>
      <c r="Q389" s="44">
        <f>IF(OR(E389="",F389=""),0,MAX(0,MIN(F389,DATE(Settings!$C$6,2,1))-MAX(E389,Q$5)))</f>
        <v/>
      </c>
      <c r="R389" s="44">
        <f>IF(OR(E389="",F389=""),0,MAX(0,MIN(F389,DATE(Settings!$C$6,3,1))-MAX(E389,R$5)))</f>
        <v/>
      </c>
      <c r="S389" s="44">
        <f>IF(OR(E389="",F389=""),0,MAX(0,MIN(F389,DATE(Settings!$C$6,4,1))-MAX(E389,S$5)))</f>
        <v/>
      </c>
      <c r="T389" s="44">
        <f>IF(OR(E389="",F389=""),0,MAX(0,MIN(F389,DATE(Settings!$C$6,5,1))-MAX(E389,T$5)))</f>
        <v/>
      </c>
      <c r="U389" s="44">
        <f>IF(OR(E389="",F389=""),0,MAX(0,MIN(F389,DATE(Settings!$C$6,6,1))-MAX(E389,U$5)))</f>
        <v/>
      </c>
      <c r="V389" s="44">
        <f>IF(OR(E389="",F389=""),0,MAX(0,MIN(F389,DATE(Settings!$C$6,7,1))-MAX(E389,V$5)))</f>
        <v/>
      </c>
      <c r="W389" s="44">
        <f>IF(OR(E389="",F389=""),0,MAX(0,MIN(F389,DATE(Settings!$C$6,8,1))-MAX(E389,W$5)))</f>
        <v/>
      </c>
      <c r="X389" s="44">
        <f>IF(OR(E389="",F389=""),0,MAX(0,MIN(F389,DATE(Settings!$C$6,9,1))-MAX(E389,X$5)))</f>
        <v/>
      </c>
      <c r="Y389" s="44">
        <f>IF(OR(E389="",F389=""),0,MAX(0,MIN(F389,DATE(Settings!$C$6,10,1))-MAX(E389,Y$5)))</f>
        <v/>
      </c>
      <c r="Z389" s="44">
        <f>IF(OR(E389="",F389=""),0,MAX(0,MIN(F389,DATE(Settings!$C$6,11,1))-MAX(E389,Z$5)))</f>
        <v/>
      </c>
      <c r="AA389" s="44">
        <f>IF(OR(E389="",F389=""),0,MAX(0,MIN(F389,DATE(Settings!$C$6,12,1))-MAX(E389,AA$5)))</f>
        <v/>
      </c>
      <c r="AB389" s="44">
        <f>IF(OR(E389="",F389=""),0,MAX(0,MIN(F389,DATE(Settings!$C$6,13,1))-MAX(E389,AB$5)))</f>
        <v/>
      </c>
      <c r="AC389" s="63">
        <f>IF(N(L389)=0,0,M389/L389)</f>
        <v/>
      </c>
    </row>
    <row r="390" hidden="1">
      <c r="B390" s="14" t="n"/>
      <c r="C390" s="14" t="n"/>
      <c r="D390" s="14" t="n"/>
      <c r="E390" s="18" t="n"/>
      <c r="F390" s="18" t="n"/>
      <c r="G390" s="14" t="n"/>
      <c r="H390" s="60" t="n"/>
      <c r="I390" s="60" t="n"/>
      <c r="J390" s="60" t="n"/>
      <c r="K390" s="60" t="n"/>
      <c r="L390" s="33">
        <f>IF(OR(E390="",F390=""),"",MAX(0,F390-E390))</f>
        <v/>
      </c>
      <c r="M390" s="61">
        <f>IF(OR(E390="",F390=""),"",N(H390)*L390+N(I390)+N(J390))</f>
        <v/>
      </c>
      <c r="N390" s="61">
        <f>IF(OR(E390="",F390=""),"",IF(K390&lt;&gt;"",K390,(N(H390)*L390+N(I390))*IFERROR(VLOOKUP(D390,Settings!$F$11:$G$16,2,FALSE),0)))</f>
        <v/>
      </c>
      <c r="O390" s="62">
        <f>IF(OR(E390="",F390=""),"",M390-N390)</f>
        <v/>
      </c>
      <c r="P390" s="61">
        <f>IF(N(L390)=0,0,O390/L390)</f>
        <v/>
      </c>
      <c r="Q390" s="44">
        <f>IF(OR(E390="",F390=""),0,MAX(0,MIN(F390,DATE(Settings!$C$6,2,1))-MAX(E390,Q$5)))</f>
        <v/>
      </c>
      <c r="R390" s="44">
        <f>IF(OR(E390="",F390=""),0,MAX(0,MIN(F390,DATE(Settings!$C$6,3,1))-MAX(E390,R$5)))</f>
        <v/>
      </c>
      <c r="S390" s="44">
        <f>IF(OR(E390="",F390=""),0,MAX(0,MIN(F390,DATE(Settings!$C$6,4,1))-MAX(E390,S$5)))</f>
        <v/>
      </c>
      <c r="T390" s="44">
        <f>IF(OR(E390="",F390=""),0,MAX(0,MIN(F390,DATE(Settings!$C$6,5,1))-MAX(E390,T$5)))</f>
        <v/>
      </c>
      <c r="U390" s="44">
        <f>IF(OR(E390="",F390=""),0,MAX(0,MIN(F390,DATE(Settings!$C$6,6,1))-MAX(E390,U$5)))</f>
        <v/>
      </c>
      <c r="V390" s="44">
        <f>IF(OR(E390="",F390=""),0,MAX(0,MIN(F390,DATE(Settings!$C$6,7,1))-MAX(E390,V$5)))</f>
        <v/>
      </c>
      <c r="W390" s="44">
        <f>IF(OR(E390="",F390=""),0,MAX(0,MIN(F390,DATE(Settings!$C$6,8,1))-MAX(E390,W$5)))</f>
        <v/>
      </c>
      <c r="X390" s="44">
        <f>IF(OR(E390="",F390=""),0,MAX(0,MIN(F390,DATE(Settings!$C$6,9,1))-MAX(E390,X$5)))</f>
        <v/>
      </c>
      <c r="Y390" s="44">
        <f>IF(OR(E390="",F390=""),0,MAX(0,MIN(F390,DATE(Settings!$C$6,10,1))-MAX(E390,Y$5)))</f>
        <v/>
      </c>
      <c r="Z390" s="44">
        <f>IF(OR(E390="",F390=""),0,MAX(0,MIN(F390,DATE(Settings!$C$6,11,1))-MAX(E390,Z$5)))</f>
        <v/>
      </c>
      <c r="AA390" s="44">
        <f>IF(OR(E390="",F390=""),0,MAX(0,MIN(F390,DATE(Settings!$C$6,12,1))-MAX(E390,AA$5)))</f>
        <v/>
      </c>
      <c r="AB390" s="44">
        <f>IF(OR(E390="",F390=""),0,MAX(0,MIN(F390,DATE(Settings!$C$6,13,1))-MAX(E390,AB$5)))</f>
        <v/>
      </c>
      <c r="AC390" s="63">
        <f>IF(N(L390)=0,0,M390/L390)</f>
        <v/>
      </c>
    </row>
    <row r="391" hidden="1">
      <c r="B391" s="14" t="n"/>
      <c r="C391" s="14" t="n"/>
      <c r="D391" s="14" t="n"/>
      <c r="E391" s="18" t="n"/>
      <c r="F391" s="18" t="n"/>
      <c r="G391" s="14" t="n"/>
      <c r="H391" s="60" t="n"/>
      <c r="I391" s="60" t="n"/>
      <c r="J391" s="60" t="n"/>
      <c r="K391" s="60" t="n"/>
      <c r="L391" s="33">
        <f>IF(OR(E391="",F391=""),"",MAX(0,F391-E391))</f>
        <v/>
      </c>
      <c r="M391" s="61">
        <f>IF(OR(E391="",F391=""),"",N(H391)*L391+N(I391)+N(J391))</f>
        <v/>
      </c>
      <c r="N391" s="61">
        <f>IF(OR(E391="",F391=""),"",IF(K391&lt;&gt;"",K391,(N(H391)*L391+N(I391))*IFERROR(VLOOKUP(D391,Settings!$F$11:$G$16,2,FALSE),0)))</f>
        <v/>
      </c>
      <c r="O391" s="62">
        <f>IF(OR(E391="",F391=""),"",M391-N391)</f>
        <v/>
      </c>
      <c r="P391" s="61">
        <f>IF(N(L391)=0,0,O391/L391)</f>
        <v/>
      </c>
      <c r="Q391" s="44">
        <f>IF(OR(E391="",F391=""),0,MAX(0,MIN(F391,DATE(Settings!$C$6,2,1))-MAX(E391,Q$5)))</f>
        <v/>
      </c>
      <c r="R391" s="44">
        <f>IF(OR(E391="",F391=""),0,MAX(0,MIN(F391,DATE(Settings!$C$6,3,1))-MAX(E391,R$5)))</f>
        <v/>
      </c>
      <c r="S391" s="44">
        <f>IF(OR(E391="",F391=""),0,MAX(0,MIN(F391,DATE(Settings!$C$6,4,1))-MAX(E391,S$5)))</f>
        <v/>
      </c>
      <c r="T391" s="44">
        <f>IF(OR(E391="",F391=""),0,MAX(0,MIN(F391,DATE(Settings!$C$6,5,1))-MAX(E391,T$5)))</f>
        <v/>
      </c>
      <c r="U391" s="44">
        <f>IF(OR(E391="",F391=""),0,MAX(0,MIN(F391,DATE(Settings!$C$6,6,1))-MAX(E391,U$5)))</f>
        <v/>
      </c>
      <c r="V391" s="44">
        <f>IF(OR(E391="",F391=""),0,MAX(0,MIN(F391,DATE(Settings!$C$6,7,1))-MAX(E391,V$5)))</f>
        <v/>
      </c>
      <c r="W391" s="44">
        <f>IF(OR(E391="",F391=""),0,MAX(0,MIN(F391,DATE(Settings!$C$6,8,1))-MAX(E391,W$5)))</f>
        <v/>
      </c>
      <c r="X391" s="44">
        <f>IF(OR(E391="",F391=""),0,MAX(0,MIN(F391,DATE(Settings!$C$6,9,1))-MAX(E391,X$5)))</f>
        <v/>
      </c>
      <c r="Y391" s="44">
        <f>IF(OR(E391="",F391=""),0,MAX(0,MIN(F391,DATE(Settings!$C$6,10,1))-MAX(E391,Y$5)))</f>
        <v/>
      </c>
      <c r="Z391" s="44">
        <f>IF(OR(E391="",F391=""),0,MAX(0,MIN(F391,DATE(Settings!$C$6,11,1))-MAX(E391,Z$5)))</f>
        <v/>
      </c>
      <c r="AA391" s="44">
        <f>IF(OR(E391="",F391=""),0,MAX(0,MIN(F391,DATE(Settings!$C$6,12,1))-MAX(E391,AA$5)))</f>
        <v/>
      </c>
      <c r="AB391" s="44">
        <f>IF(OR(E391="",F391=""),0,MAX(0,MIN(F391,DATE(Settings!$C$6,13,1))-MAX(E391,AB$5)))</f>
        <v/>
      </c>
      <c r="AC391" s="63">
        <f>IF(N(L391)=0,0,M391/L391)</f>
        <v/>
      </c>
    </row>
    <row r="392" hidden="1">
      <c r="B392" s="14" t="n"/>
      <c r="C392" s="14" t="n"/>
      <c r="D392" s="14" t="n"/>
      <c r="E392" s="18" t="n"/>
      <c r="F392" s="18" t="n"/>
      <c r="G392" s="14" t="n"/>
      <c r="H392" s="60" t="n"/>
      <c r="I392" s="60" t="n"/>
      <c r="J392" s="60" t="n"/>
      <c r="K392" s="60" t="n"/>
      <c r="L392" s="33">
        <f>IF(OR(E392="",F392=""),"",MAX(0,F392-E392))</f>
        <v/>
      </c>
      <c r="M392" s="61">
        <f>IF(OR(E392="",F392=""),"",N(H392)*L392+N(I392)+N(J392))</f>
        <v/>
      </c>
      <c r="N392" s="61">
        <f>IF(OR(E392="",F392=""),"",IF(K392&lt;&gt;"",K392,(N(H392)*L392+N(I392))*IFERROR(VLOOKUP(D392,Settings!$F$11:$G$16,2,FALSE),0)))</f>
        <v/>
      </c>
      <c r="O392" s="62">
        <f>IF(OR(E392="",F392=""),"",M392-N392)</f>
        <v/>
      </c>
      <c r="P392" s="61">
        <f>IF(N(L392)=0,0,O392/L392)</f>
        <v/>
      </c>
      <c r="Q392" s="44">
        <f>IF(OR(E392="",F392=""),0,MAX(0,MIN(F392,DATE(Settings!$C$6,2,1))-MAX(E392,Q$5)))</f>
        <v/>
      </c>
      <c r="R392" s="44">
        <f>IF(OR(E392="",F392=""),0,MAX(0,MIN(F392,DATE(Settings!$C$6,3,1))-MAX(E392,R$5)))</f>
        <v/>
      </c>
      <c r="S392" s="44">
        <f>IF(OR(E392="",F392=""),0,MAX(0,MIN(F392,DATE(Settings!$C$6,4,1))-MAX(E392,S$5)))</f>
        <v/>
      </c>
      <c r="T392" s="44">
        <f>IF(OR(E392="",F392=""),0,MAX(0,MIN(F392,DATE(Settings!$C$6,5,1))-MAX(E392,T$5)))</f>
        <v/>
      </c>
      <c r="U392" s="44">
        <f>IF(OR(E392="",F392=""),0,MAX(0,MIN(F392,DATE(Settings!$C$6,6,1))-MAX(E392,U$5)))</f>
        <v/>
      </c>
      <c r="V392" s="44">
        <f>IF(OR(E392="",F392=""),0,MAX(0,MIN(F392,DATE(Settings!$C$6,7,1))-MAX(E392,V$5)))</f>
        <v/>
      </c>
      <c r="W392" s="44">
        <f>IF(OR(E392="",F392=""),0,MAX(0,MIN(F392,DATE(Settings!$C$6,8,1))-MAX(E392,W$5)))</f>
        <v/>
      </c>
      <c r="X392" s="44">
        <f>IF(OR(E392="",F392=""),0,MAX(0,MIN(F392,DATE(Settings!$C$6,9,1))-MAX(E392,X$5)))</f>
        <v/>
      </c>
      <c r="Y392" s="44">
        <f>IF(OR(E392="",F392=""),0,MAX(0,MIN(F392,DATE(Settings!$C$6,10,1))-MAX(E392,Y$5)))</f>
        <v/>
      </c>
      <c r="Z392" s="44">
        <f>IF(OR(E392="",F392=""),0,MAX(0,MIN(F392,DATE(Settings!$C$6,11,1))-MAX(E392,Z$5)))</f>
        <v/>
      </c>
      <c r="AA392" s="44">
        <f>IF(OR(E392="",F392=""),0,MAX(0,MIN(F392,DATE(Settings!$C$6,12,1))-MAX(E392,AA$5)))</f>
        <v/>
      </c>
      <c r="AB392" s="44">
        <f>IF(OR(E392="",F392=""),0,MAX(0,MIN(F392,DATE(Settings!$C$6,13,1))-MAX(E392,AB$5)))</f>
        <v/>
      </c>
      <c r="AC392" s="63">
        <f>IF(N(L392)=0,0,M392/L392)</f>
        <v/>
      </c>
    </row>
    <row r="393" hidden="1">
      <c r="B393" s="14" t="n"/>
      <c r="C393" s="14" t="n"/>
      <c r="D393" s="14" t="n"/>
      <c r="E393" s="18" t="n"/>
      <c r="F393" s="18" t="n"/>
      <c r="G393" s="14" t="n"/>
      <c r="H393" s="60" t="n"/>
      <c r="I393" s="60" t="n"/>
      <c r="J393" s="60" t="n"/>
      <c r="K393" s="60" t="n"/>
      <c r="L393" s="33">
        <f>IF(OR(E393="",F393=""),"",MAX(0,F393-E393))</f>
        <v/>
      </c>
      <c r="M393" s="61">
        <f>IF(OR(E393="",F393=""),"",N(H393)*L393+N(I393)+N(J393))</f>
        <v/>
      </c>
      <c r="N393" s="61">
        <f>IF(OR(E393="",F393=""),"",IF(K393&lt;&gt;"",K393,(N(H393)*L393+N(I393))*IFERROR(VLOOKUP(D393,Settings!$F$11:$G$16,2,FALSE),0)))</f>
        <v/>
      </c>
      <c r="O393" s="62">
        <f>IF(OR(E393="",F393=""),"",M393-N393)</f>
        <v/>
      </c>
      <c r="P393" s="61">
        <f>IF(N(L393)=0,0,O393/L393)</f>
        <v/>
      </c>
      <c r="Q393" s="44">
        <f>IF(OR(E393="",F393=""),0,MAX(0,MIN(F393,DATE(Settings!$C$6,2,1))-MAX(E393,Q$5)))</f>
        <v/>
      </c>
      <c r="R393" s="44">
        <f>IF(OR(E393="",F393=""),0,MAX(0,MIN(F393,DATE(Settings!$C$6,3,1))-MAX(E393,R$5)))</f>
        <v/>
      </c>
      <c r="S393" s="44">
        <f>IF(OR(E393="",F393=""),0,MAX(0,MIN(F393,DATE(Settings!$C$6,4,1))-MAX(E393,S$5)))</f>
        <v/>
      </c>
      <c r="T393" s="44">
        <f>IF(OR(E393="",F393=""),0,MAX(0,MIN(F393,DATE(Settings!$C$6,5,1))-MAX(E393,T$5)))</f>
        <v/>
      </c>
      <c r="U393" s="44">
        <f>IF(OR(E393="",F393=""),0,MAX(0,MIN(F393,DATE(Settings!$C$6,6,1))-MAX(E393,U$5)))</f>
        <v/>
      </c>
      <c r="V393" s="44">
        <f>IF(OR(E393="",F393=""),0,MAX(0,MIN(F393,DATE(Settings!$C$6,7,1))-MAX(E393,V$5)))</f>
        <v/>
      </c>
      <c r="W393" s="44">
        <f>IF(OR(E393="",F393=""),0,MAX(0,MIN(F393,DATE(Settings!$C$6,8,1))-MAX(E393,W$5)))</f>
        <v/>
      </c>
      <c r="X393" s="44">
        <f>IF(OR(E393="",F393=""),0,MAX(0,MIN(F393,DATE(Settings!$C$6,9,1))-MAX(E393,X$5)))</f>
        <v/>
      </c>
      <c r="Y393" s="44">
        <f>IF(OR(E393="",F393=""),0,MAX(0,MIN(F393,DATE(Settings!$C$6,10,1))-MAX(E393,Y$5)))</f>
        <v/>
      </c>
      <c r="Z393" s="44">
        <f>IF(OR(E393="",F393=""),0,MAX(0,MIN(F393,DATE(Settings!$C$6,11,1))-MAX(E393,Z$5)))</f>
        <v/>
      </c>
      <c r="AA393" s="44">
        <f>IF(OR(E393="",F393=""),0,MAX(0,MIN(F393,DATE(Settings!$C$6,12,1))-MAX(E393,AA$5)))</f>
        <v/>
      </c>
      <c r="AB393" s="44">
        <f>IF(OR(E393="",F393=""),0,MAX(0,MIN(F393,DATE(Settings!$C$6,13,1))-MAX(E393,AB$5)))</f>
        <v/>
      </c>
      <c r="AC393" s="63">
        <f>IF(N(L393)=0,0,M393/L393)</f>
        <v/>
      </c>
    </row>
    <row r="394" hidden="1">
      <c r="B394" s="14" t="n"/>
      <c r="C394" s="14" t="n"/>
      <c r="D394" s="14" t="n"/>
      <c r="E394" s="18" t="n"/>
      <c r="F394" s="18" t="n"/>
      <c r="G394" s="14" t="n"/>
      <c r="H394" s="60" t="n"/>
      <c r="I394" s="60" t="n"/>
      <c r="J394" s="60" t="n"/>
      <c r="K394" s="60" t="n"/>
      <c r="L394" s="33">
        <f>IF(OR(E394="",F394=""),"",MAX(0,F394-E394))</f>
        <v/>
      </c>
      <c r="M394" s="61">
        <f>IF(OR(E394="",F394=""),"",N(H394)*L394+N(I394)+N(J394))</f>
        <v/>
      </c>
      <c r="N394" s="61">
        <f>IF(OR(E394="",F394=""),"",IF(K394&lt;&gt;"",K394,(N(H394)*L394+N(I394))*IFERROR(VLOOKUP(D394,Settings!$F$11:$G$16,2,FALSE),0)))</f>
        <v/>
      </c>
      <c r="O394" s="62">
        <f>IF(OR(E394="",F394=""),"",M394-N394)</f>
        <v/>
      </c>
      <c r="P394" s="61">
        <f>IF(N(L394)=0,0,O394/L394)</f>
        <v/>
      </c>
      <c r="Q394" s="44">
        <f>IF(OR(E394="",F394=""),0,MAX(0,MIN(F394,DATE(Settings!$C$6,2,1))-MAX(E394,Q$5)))</f>
        <v/>
      </c>
      <c r="R394" s="44">
        <f>IF(OR(E394="",F394=""),0,MAX(0,MIN(F394,DATE(Settings!$C$6,3,1))-MAX(E394,R$5)))</f>
        <v/>
      </c>
      <c r="S394" s="44">
        <f>IF(OR(E394="",F394=""),0,MAX(0,MIN(F394,DATE(Settings!$C$6,4,1))-MAX(E394,S$5)))</f>
        <v/>
      </c>
      <c r="T394" s="44">
        <f>IF(OR(E394="",F394=""),0,MAX(0,MIN(F394,DATE(Settings!$C$6,5,1))-MAX(E394,T$5)))</f>
        <v/>
      </c>
      <c r="U394" s="44">
        <f>IF(OR(E394="",F394=""),0,MAX(0,MIN(F394,DATE(Settings!$C$6,6,1))-MAX(E394,U$5)))</f>
        <v/>
      </c>
      <c r="V394" s="44">
        <f>IF(OR(E394="",F394=""),0,MAX(0,MIN(F394,DATE(Settings!$C$6,7,1))-MAX(E394,V$5)))</f>
        <v/>
      </c>
      <c r="W394" s="44">
        <f>IF(OR(E394="",F394=""),0,MAX(0,MIN(F394,DATE(Settings!$C$6,8,1))-MAX(E394,W$5)))</f>
        <v/>
      </c>
      <c r="X394" s="44">
        <f>IF(OR(E394="",F394=""),0,MAX(0,MIN(F394,DATE(Settings!$C$6,9,1))-MAX(E394,X$5)))</f>
        <v/>
      </c>
      <c r="Y394" s="44">
        <f>IF(OR(E394="",F394=""),0,MAX(0,MIN(F394,DATE(Settings!$C$6,10,1))-MAX(E394,Y$5)))</f>
        <v/>
      </c>
      <c r="Z394" s="44">
        <f>IF(OR(E394="",F394=""),0,MAX(0,MIN(F394,DATE(Settings!$C$6,11,1))-MAX(E394,Z$5)))</f>
        <v/>
      </c>
      <c r="AA394" s="44">
        <f>IF(OR(E394="",F394=""),0,MAX(0,MIN(F394,DATE(Settings!$C$6,12,1))-MAX(E394,AA$5)))</f>
        <v/>
      </c>
      <c r="AB394" s="44">
        <f>IF(OR(E394="",F394=""),0,MAX(0,MIN(F394,DATE(Settings!$C$6,13,1))-MAX(E394,AB$5)))</f>
        <v/>
      </c>
      <c r="AC394" s="63">
        <f>IF(N(L394)=0,0,M394/L394)</f>
        <v/>
      </c>
    </row>
    <row r="395" hidden="1">
      <c r="B395" s="14" t="n"/>
      <c r="C395" s="14" t="n"/>
      <c r="D395" s="14" t="n"/>
      <c r="E395" s="18" t="n"/>
      <c r="F395" s="18" t="n"/>
      <c r="G395" s="14" t="n"/>
      <c r="H395" s="60" t="n"/>
      <c r="I395" s="60" t="n"/>
      <c r="J395" s="60" t="n"/>
      <c r="K395" s="60" t="n"/>
      <c r="L395" s="33">
        <f>IF(OR(E395="",F395=""),"",MAX(0,F395-E395))</f>
        <v/>
      </c>
      <c r="M395" s="61">
        <f>IF(OR(E395="",F395=""),"",N(H395)*L395+N(I395)+N(J395))</f>
        <v/>
      </c>
      <c r="N395" s="61">
        <f>IF(OR(E395="",F395=""),"",IF(K395&lt;&gt;"",K395,(N(H395)*L395+N(I395))*IFERROR(VLOOKUP(D395,Settings!$F$11:$G$16,2,FALSE),0)))</f>
        <v/>
      </c>
      <c r="O395" s="62">
        <f>IF(OR(E395="",F395=""),"",M395-N395)</f>
        <v/>
      </c>
      <c r="P395" s="61">
        <f>IF(N(L395)=0,0,O395/L395)</f>
        <v/>
      </c>
      <c r="Q395" s="44">
        <f>IF(OR(E395="",F395=""),0,MAX(0,MIN(F395,DATE(Settings!$C$6,2,1))-MAX(E395,Q$5)))</f>
        <v/>
      </c>
      <c r="R395" s="44">
        <f>IF(OR(E395="",F395=""),0,MAX(0,MIN(F395,DATE(Settings!$C$6,3,1))-MAX(E395,R$5)))</f>
        <v/>
      </c>
      <c r="S395" s="44">
        <f>IF(OR(E395="",F395=""),0,MAX(0,MIN(F395,DATE(Settings!$C$6,4,1))-MAX(E395,S$5)))</f>
        <v/>
      </c>
      <c r="T395" s="44">
        <f>IF(OR(E395="",F395=""),0,MAX(0,MIN(F395,DATE(Settings!$C$6,5,1))-MAX(E395,T$5)))</f>
        <v/>
      </c>
      <c r="U395" s="44">
        <f>IF(OR(E395="",F395=""),0,MAX(0,MIN(F395,DATE(Settings!$C$6,6,1))-MAX(E395,U$5)))</f>
        <v/>
      </c>
      <c r="V395" s="44">
        <f>IF(OR(E395="",F395=""),0,MAX(0,MIN(F395,DATE(Settings!$C$6,7,1))-MAX(E395,V$5)))</f>
        <v/>
      </c>
      <c r="W395" s="44">
        <f>IF(OR(E395="",F395=""),0,MAX(0,MIN(F395,DATE(Settings!$C$6,8,1))-MAX(E395,W$5)))</f>
        <v/>
      </c>
      <c r="X395" s="44">
        <f>IF(OR(E395="",F395=""),0,MAX(0,MIN(F395,DATE(Settings!$C$6,9,1))-MAX(E395,X$5)))</f>
        <v/>
      </c>
      <c r="Y395" s="44">
        <f>IF(OR(E395="",F395=""),0,MAX(0,MIN(F395,DATE(Settings!$C$6,10,1))-MAX(E395,Y$5)))</f>
        <v/>
      </c>
      <c r="Z395" s="44">
        <f>IF(OR(E395="",F395=""),0,MAX(0,MIN(F395,DATE(Settings!$C$6,11,1))-MAX(E395,Z$5)))</f>
        <v/>
      </c>
      <c r="AA395" s="44">
        <f>IF(OR(E395="",F395=""),0,MAX(0,MIN(F395,DATE(Settings!$C$6,12,1))-MAX(E395,AA$5)))</f>
        <v/>
      </c>
      <c r="AB395" s="44">
        <f>IF(OR(E395="",F395=""),0,MAX(0,MIN(F395,DATE(Settings!$C$6,13,1))-MAX(E395,AB$5)))</f>
        <v/>
      </c>
      <c r="AC395" s="63">
        <f>IF(N(L395)=0,0,M395/L395)</f>
        <v/>
      </c>
    </row>
    <row r="396" hidden="1">
      <c r="B396" s="14" t="n"/>
      <c r="C396" s="14" t="n"/>
      <c r="D396" s="14" t="n"/>
      <c r="E396" s="18" t="n"/>
      <c r="F396" s="18" t="n"/>
      <c r="G396" s="14" t="n"/>
      <c r="H396" s="60" t="n"/>
      <c r="I396" s="60" t="n"/>
      <c r="J396" s="60" t="n"/>
      <c r="K396" s="60" t="n"/>
      <c r="L396" s="33">
        <f>IF(OR(E396="",F396=""),"",MAX(0,F396-E396))</f>
        <v/>
      </c>
      <c r="M396" s="61">
        <f>IF(OR(E396="",F396=""),"",N(H396)*L396+N(I396)+N(J396))</f>
        <v/>
      </c>
      <c r="N396" s="61">
        <f>IF(OR(E396="",F396=""),"",IF(K396&lt;&gt;"",K396,(N(H396)*L396+N(I396))*IFERROR(VLOOKUP(D396,Settings!$F$11:$G$16,2,FALSE),0)))</f>
        <v/>
      </c>
      <c r="O396" s="62">
        <f>IF(OR(E396="",F396=""),"",M396-N396)</f>
        <v/>
      </c>
      <c r="P396" s="61">
        <f>IF(N(L396)=0,0,O396/L396)</f>
        <v/>
      </c>
      <c r="Q396" s="44">
        <f>IF(OR(E396="",F396=""),0,MAX(0,MIN(F396,DATE(Settings!$C$6,2,1))-MAX(E396,Q$5)))</f>
        <v/>
      </c>
      <c r="R396" s="44">
        <f>IF(OR(E396="",F396=""),0,MAX(0,MIN(F396,DATE(Settings!$C$6,3,1))-MAX(E396,R$5)))</f>
        <v/>
      </c>
      <c r="S396" s="44">
        <f>IF(OR(E396="",F396=""),0,MAX(0,MIN(F396,DATE(Settings!$C$6,4,1))-MAX(E396,S$5)))</f>
        <v/>
      </c>
      <c r="T396" s="44">
        <f>IF(OR(E396="",F396=""),0,MAX(0,MIN(F396,DATE(Settings!$C$6,5,1))-MAX(E396,T$5)))</f>
        <v/>
      </c>
      <c r="U396" s="44">
        <f>IF(OR(E396="",F396=""),0,MAX(0,MIN(F396,DATE(Settings!$C$6,6,1))-MAX(E396,U$5)))</f>
        <v/>
      </c>
      <c r="V396" s="44">
        <f>IF(OR(E396="",F396=""),0,MAX(0,MIN(F396,DATE(Settings!$C$6,7,1))-MAX(E396,V$5)))</f>
        <v/>
      </c>
      <c r="W396" s="44">
        <f>IF(OR(E396="",F396=""),0,MAX(0,MIN(F396,DATE(Settings!$C$6,8,1))-MAX(E396,W$5)))</f>
        <v/>
      </c>
      <c r="X396" s="44">
        <f>IF(OR(E396="",F396=""),0,MAX(0,MIN(F396,DATE(Settings!$C$6,9,1))-MAX(E396,X$5)))</f>
        <v/>
      </c>
      <c r="Y396" s="44">
        <f>IF(OR(E396="",F396=""),0,MAX(0,MIN(F396,DATE(Settings!$C$6,10,1))-MAX(E396,Y$5)))</f>
        <v/>
      </c>
      <c r="Z396" s="44">
        <f>IF(OR(E396="",F396=""),0,MAX(0,MIN(F396,DATE(Settings!$C$6,11,1))-MAX(E396,Z$5)))</f>
        <v/>
      </c>
      <c r="AA396" s="44">
        <f>IF(OR(E396="",F396=""),0,MAX(0,MIN(F396,DATE(Settings!$C$6,12,1))-MAX(E396,AA$5)))</f>
        <v/>
      </c>
      <c r="AB396" s="44">
        <f>IF(OR(E396="",F396=""),0,MAX(0,MIN(F396,DATE(Settings!$C$6,13,1))-MAX(E396,AB$5)))</f>
        <v/>
      </c>
      <c r="AC396" s="63">
        <f>IF(N(L396)=0,0,M396/L396)</f>
        <v/>
      </c>
    </row>
    <row r="397" hidden="1">
      <c r="B397" s="14" t="n"/>
      <c r="C397" s="14" t="n"/>
      <c r="D397" s="14" t="n"/>
      <c r="E397" s="18" t="n"/>
      <c r="F397" s="18" t="n"/>
      <c r="G397" s="14" t="n"/>
      <c r="H397" s="60" t="n"/>
      <c r="I397" s="60" t="n"/>
      <c r="J397" s="60" t="n"/>
      <c r="K397" s="60" t="n"/>
      <c r="L397" s="33">
        <f>IF(OR(E397="",F397=""),"",MAX(0,F397-E397))</f>
        <v/>
      </c>
      <c r="M397" s="61">
        <f>IF(OR(E397="",F397=""),"",N(H397)*L397+N(I397)+N(J397))</f>
        <v/>
      </c>
      <c r="N397" s="61">
        <f>IF(OR(E397="",F397=""),"",IF(K397&lt;&gt;"",K397,(N(H397)*L397+N(I397))*IFERROR(VLOOKUP(D397,Settings!$F$11:$G$16,2,FALSE),0)))</f>
        <v/>
      </c>
      <c r="O397" s="62">
        <f>IF(OR(E397="",F397=""),"",M397-N397)</f>
        <v/>
      </c>
      <c r="P397" s="61">
        <f>IF(N(L397)=0,0,O397/L397)</f>
        <v/>
      </c>
      <c r="Q397" s="44">
        <f>IF(OR(E397="",F397=""),0,MAX(0,MIN(F397,DATE(Settings!$C$6,2,1))-MAX(E397,Q$5)))</f>
        <v/>
      </c>
      <c r="R397" s="44">
        <f>IF(OR(E397="",F397=""),0,MAX(0,MIN(F397,DATE(Settings!$C$6,3,1))-MAX(E397,R$5)))</f>
        <v/>
      </c>
      <c r="S397" s="44">
        <f>IF(OR(E397="",F397=""),0,MAX(0,MIN(F397,DATE(Settings!$C$6,4,1))-MAX(E397,S$5)))</f>
        <v/>
      </c>
      <c r="T397" s="44">
        <f>IF(OR(E397="",F397=""),0,MAX(0,MIN(F397,DATE(Settings!$C$6,5,1))-MAX(E397,T$5)))</f>
        <v/>
      </c>
      <c r="U397" s="44">
        <f>IF(OR(E397="",F397=""),0,MAX(0,MIN(F397,DATE(Settings!$C$6,6,1))-MAX(E397,U$5)))</f>
        <v/>
      </c>
      <c r="V397" s="44">
        <f>IF(OR(E397="",F397=""),0,MAX(0,MIN(F397,DATE(Settings!$C$6,7,1))-MAX(E397,V$5)))</f>
        <v/>
      </c>
      <c r="W397" s="44">
        <f>IF(OR(E397="",F397=""),0,MAX(0,MIN(F397,DATE(Settings!$C$6,8,1))-MAX(E397,W$5)))</f>
        <v/>
      </c>
      <c r="X397" s="44">
        <f>IF(OR(E397="",F397=""),0,MAX(0,MIN(F397,DATE(Settings!$C$6,9,1))-MAX(E397,X$5)))</f>
        <v/>
      </c>
      <c r="Y397" s="44">
        <f>IF(OR(E397="",F397=""),0,MAX(0,MIN(F397,DATE(Settings!$C$6,10,1))-MAX(E397,Y$5)))</f>
        <v/>
      </c>
      <c r="Z397" s="44">
        <f>IF(OR(E397="",F397=""),0,MAX(0,MIN(F397,DATE(Settings!$C$6,11,1))-MAX(E397,Z$5)))</f>
        <v/>
      </c>
      <c r="AA397" s="44">
        <f>IF(OR(E397="",F397=""),0,MAX(0,MIN(F397,DATE(Settings!$C$6,12,1))-MAX(E397,AA$5)))</f>
        <v/>
      </c>
      <c r="AB397" s="44">
        <f>IF(OR(E397="",F397=""),0,MAX(0,MIN(F397,DATE(Settings!$C$6,13,1))-MAX(E397,AB$5)))</f>
        <v/>
      </c>
      <c r="AC397" s="63">
        <f>IF(N(L397)=0,0,M397/L397)</f>
        <v/>
      </c>
    </row>
    <row r="398" hidden="1">
      <c r="B398" s="14" t="n"/>
      <c r="C398" s="14" t="n"/>
      <c r="D398" s="14" t="n"/>
      <c r="E398" s="18" t="n"/>
      <c r="F398" s="18" t="n"/>
      <c r="G398" s="14" t="n"/>
      <c r="H398" s="60" t="n"/>
      <c r="I398" s="60" t="n"/>
      <c r="J398" s="60" t="n"/>
      <c r="K398" s="60" t="n"/>
      <c r="L398" s="33">
        <f>IF(OR(E398="",F398=""),"",MAX(0,F398-E398))</f>
        <v/>
      </c>
      <c r="M398" s="61">
        <f>IF(OR(E398="",F398=""),"",N(H398)*L398+N(I398)+N(J398))</f>
        <v/>
      </c>
      <c r="N398" s="61">
        <f>IF(OR(E398="",F398=""),"",IF(K398&lt;&gt;"",K398,(N(H398)*L398+N(I398))*IFERROR(VLOOKUP(D398,Settings!$F$11:$G$16,2,FALSE),0)))</f>
        <v/>
      </c>
      <c r="O398" s="62">
        <f>IF(OR(E398="",F398=""),"",M398-N398)</f>
        <v/>
      </c>
      <c r="P398" s="61">
        <f>IF(N(L398)=0,0,O398/L398)</f>
        <v/>
      </c>
      <c r="Q398" s="44">
        <f>IF(OR(E398="",F398=""),0,MAX(0,MIN(F398,DATE(Settings!$C$6,2,1))-MAX(E398,Q$5)))</f>
        <v/>
      </c>
      <c r="R398" s="44">
        <f>IF(OR(E398="",F398=""),0,MAX(0,MIN(F398,DATE(Settings!$C$6,3,1))-MAX(E398,R$5)))</f>
        <v/>
      </c>
      <c r="S398" s="44">
        <f>IF(OR(E398="",F398=""),0,MAX(0,MIN(F398,DATE(Settings!$C$6,4,1))-MAX(E398,S$5)))</f>
        <v/>
      </c>
      <c r="T398" s="44">
        <f>IF(OR(E398="",F398=""),0,MAX(0,MIN(F398,DATE(Settings!$C$6,5,1))-MAX(E398,T$5)))</f>
        <v/>
      </c>
      <c r="U398" s="44">
        <f>IF(OR(E398="",F398=""),0,MAX(0,MIN(F398,DATE(Settings!$C$6,6,1))-MAX(E398,U$5)))</f>
        <v/>
      </c>
      <c r="V398" s="44">
        <f>IF(OR(E398="",F398=""),0,MAX(0,MIN(F398,DATE(Settings!$C$6,7,1))-MAX(E398,V$5)))</f>
        <v/>
      </c>
      <c r="W398" s="44">
        <f>IF(OR(E398="",F398=""),0,MAX(0,MIN(F398,DATE(Settings!$C$6,8,1))-MAX(E398,W$5)))</f>
        <v/>
      </c>
      <c r="X398" s="44">
        <f>IF(OR(E398="",F398=""),0,MAX(0,MIN(F398,DATE(Settings!$C$6,9,1))-MAX(E398,X$5)))</f>
        <v/>
      </c>
      <c r="Y398" s="44">
        <f>IF(OR(E398="",F398=""),0,MAX(0,MIN(F398,DATE(Settings!$C$6,10,1))-MAX(E398,Y$5)))</f>
        <v/>
      </c>
      <c r="Z398" s="44">
        <f>IF(OR(E398="",F398=""),0,MAX(0,MIN(F398,DATE(Settings!$C$6,11,1))-MAX(E398,Z$5)))</f>
        <v/>
      </c>
      <c r="AA398" s="44">
        <f>IF(OR(E398="",F398=""),0,MAX(0,MIN(F398,DATE(Settings!$C$6,12,1))-MAX(E398,AA$5)))</f>
        <v/>
      </c>
      <c r="AB398" s="44">
        <f>IF(OR(E398="",F398=""),0,MAX(0,MIN(F398,DATE(Settings!$C$6,13,1))-MAX(E398,AB$5)))</f>
        <v/>
      </c>
      <c r="AC398" s="63">
        <f>IF(N(L398)=0,0,M398/L398)</f>
        <v/>
      </c>
    </row>
    <row r="399" hidden="1">
      <c r="B399" s="14" t="n"/>
      <c r="C399" s="14" t="n"/>
      <c r="D399" s="14" t="n"/>
      <c r="E399" s="18" t="n"/>
      <c r="F399" s="18" t="n"/>
      <c r="G399" s="14" t="n"/>
      <c r="H399" s="60" t="n"/>
      <c r="I399" s="60" t="n"/>
      <c r="J399" s="60" t="n"/>
      <c r="K399" s="60" t="n"/>
      <c r="L399" s="33">
        <f>IF(OR(E399="",F399=""),"",MAX(0,F399-E399))</f>
        <v/>
      </c>
      <c r="M399" s="61">
        <f>IF(OR(E399="",F399=""),"",N(H399)*L399+N(I399)+N(J399))</f>
        <v/>
      </c>
      <c r="N399" s="61">
        <f>IF(OR(E399="",F399=""),"",IF(K399&lt;&gt;"",K399,(N(H399)*L399+N(I399))*IFERROR(VLOOKUP(D399,Settings!$F$11:$G$16,2,FALSE),0)))</f>
        <v/>
      </c>
      <c r="O399" s="62">
        <f>IF(OR(E399="",F399=""),"",M399-N399)</f>
        <v/>
      </c>
      <c r="P399" s="61">
        <f>IF(N(L399)=0,0,O399/L399)</f>
        <v/>
      </c>
      <c r="Q399" s="44">
        <f>IF(OR(E399="",F399=""),0,MAX(0,MIN(F399,DATE(Settings!$C$6,2,1))-MAX(E399,Q$5)))</f>
        <v/>
      </c>
      <c r="R399" s="44">
        <f>IF(OR(E399="",F399=""),0,MAX(0,MIN(F399,DATE(Settings!$C$6,3,1))-MAX(E399,R$5)))</f>
        <v/>
      </c>
      <c r="S399" s="44">
        <f>IF(OR(E399="",F399=""),0,MAX(0,MIN(F399,DATE(Settings!$C$6,4,1))-MAX(E399,S$5)))</f>
        <v/>
      </c>
      <c r="T399" s="44">
        <f>IF(OR(E399="",F399=""),0,MAX(0,MIN(F399,DATE(Settings!$C$6,5,1))-MAX(E399,T$5)))</f>
        <v/>
      </c>
      <c r="U399" s="44">
        <f>IF(OR(E399="",F399=""),0,MAX(0,MIN(F399,DATE(Settings!$C$6,6,1))-MAX(E399,U$5)))</f>
        <v/>
      </c>
      <c r="V399" s="44">
        <f>IF(OR(E399="",F399=""),0,MAX(0,MIN(F399,DATE(Settings!$C$6,7,1))-MAX(E399,V$5)))</f>
        <v/>
      </c>
      <c r="W399" s="44">
        <f>IF(OR(E399="",F399=""),0,MAX(0,MIN(F399,DATE(Settings!$C$6,8,1))-MAX(E399,W$5)))</f>
        <v/>
      </c>
      <c r="X399" s="44">
        <f>IF(OR(E399="",F399=""),0,MAX(0,MIN(F399,DATE(Settings!$C$6,9,1))-MAX(E399,X$5)))</f>
        <v/>
      </c>
      <c r="Y399" s="44">
        <f>IF(OR(E399="",F399=""),0,MAX(0,MIN(F399,DATE(Settings!$C$6,10,1))-MAX(E399,Y$5)))</f>
        <v/>
      </c>
      <c r="Z399" s="44">
        <f>IF(OR(E399="",F399=""),0,MAX(0,MIN(F399,DATE(Settings!$C$6,11,1))-MAX(E399,Z$5)))</f>
        <v/>
      </c>
      <c r="AA399" s="44">
        <f>IF(OR(E399="",F399=""),0,MAX(0,MIN(F399,DATE(Settings!$C$6,12,1))-MAX(E399,AA$5)))</f>
        <v/>
      </c>
      <c r="AB399" s="44">
        <f>IF(OR(E399="",F399=""),0,MAX(0,MIN(F399,DATE(Settings!$C$6,13,1))-MAX(E399,AB$5)))</f>
        <v/>
      </c>
      <c r="AC399" s="63">
        <f>IF(N(L399)=0,0,M399/L399)</f>
        <v/>
      </c>
    </row>
    <row r="400" hidden="1">
      <c r="B400" s="14" t="n"/>
      <c r="C400" s="14" t="n"/>
      <c r="D400" s="14" t="n"/>
      <c r="E400" s="18" t="n"/>
      <c r="F400" s="18" t="n"/>
      <c r="G400" s="14" t="n"/>
      <c r="H400" s="60" t="n"/>
      <c r="I400" s="60" t="n"/>
      <c r="J400" s="60" t="n"/>
      <c r="K400" s="60" t="n"/>
      <c r="L400" s="33">
        <f>IF(OR(E400="",F400=""),"",MAX(0,F400-E400))</f>
        <v/>
      </c>
      <c r="M400" s="61">
        <f>IF(OR(E400="",F400=""),"",N(H400)*L400+N(I400)+N(J400))</f>
        <v/>
      </c>
      <c r="N400" s="61">
        <f>IF(OR(E400="",F400=""),"",IF(K400&lt;&gt;"",K400,(N(H400)*L400+N(I400))*IFERROR(VLOOKUP(D400,Settings!$F$11:$G$16,2,FALSE),0)))</f>
        <v/>
      </c>
      <c r="O400" s="62">
        <f>IF(OR(E400="",F400=""),"",M400-N400)</f>
        <v/>
      </c>
      <c r="P400" s="61">
        <f>IF(N(L400)=0,0,O400/L400)</f>
        <v/>
      </c>
      <c r="Q400" s="44">
        <f>IF(OR(E400="",F400=""),0,MAX(0,MIN(F400,DATE(Settings!$C$6,2,1))-MAX(E400,Q$5)))</f>
        <v/>
      </c>
      <c r="R400" s="44">
        <f>IF(OR(E400="",F400=""),0,MAX(0,MIN(F400,DATE(Settings!$C$6,3,1))-MAX(E400,R$5)))</f>
        <v/>
      </c>
      <c r="S400" s="44">
        <f>IF(OR(E400="",F400=""),0,MAX(0,MIN(F400,DATE(Settings!$C$6,4,1))-MAX(E400,S$5)))</f>
        <v/>
      </c>
      <c r="T400" s="44">
        <f>IF(OR(E400="",F400=""),0,MAX(0,MIN(F400,DATE(Settings!$C$6,5,1))-MAX(E400,T$5)))</f>
        <v/>
      </c>
      <c r="U400" s="44">
        <f>IF(OR(E400="",F400=""),0,MAX(0,MIN(F400,DATE(Settings!$C$6,6,1))-MAX(E400,U$5)))</f>
        <v/>
      </c>
      <c r="V400" s="44">
        <f>IF(OR(E400="",F400=""),0,MAX(0,MIN(F400,DATE(Settings!$C$6,7,1))-MAX(E400,V$5)))</f>
        <v/>
      </c>
      <c r="W400" s="44">
        <f>IF(OR(E400="",F400=""),0,MAX(0,MIN(F400,DATE(Settings!$C$6,8,1))-MAX(E400,W$5)))</f>
        <v/>
      </c>
      <c r="X400" s="44">
        <f>IF(OR(E400="",F400=""),0,MAX(0,MIN(F400,DATE(Settings!$C$6,9,1))-MAX(E400,X$5)))</f>
        <v/>
      </c>
      <c r="Y400" s="44">
        <f>IF(OR(E400="",F400=""),0,MAX(0,MIN(F400,DATE(Settings!$C$6,10,1))-MAX(E400,Y$5)))</f>
        <v/>
      </c>
      <c r="Z400" s="44">
        <f>IF(OR(E400="",F400=""),0,MAX(0,MIN(F400,DATE(Settings!$C$6,11,1))-MAX(E400,Z$5)))</f>
        <v/>
      </c>
      <c r="AA400" s="44">
        <f>IF(OR(E400="",F400=""),0,MAX(0,MIN(F400,DATE(Settings!$C$6,12,1))-MAX(E400,AA$5)))</f>
        <v/>
      </c>
      <c r="AB400" s="44">
        <f>IF(OR(E400="",F400=""),0,MAX(0,MIN(F400,DATE(Settings!$C$6,13,1))-MAX(E400,AB$5)))</f>
        <v/>
      </c>
      <c r="AC400" s="63">
        <f>IF(N(L400)=0,0,M400/L400)</f>
        <v/>
      </c>
    </row>
    <row r="401" hidden="1">
      <c r="B401" s="14" t="n"/>
      <c r="C401" s="14" t="n"/>
      <c r="D401" s="14" t="n"/>
      <c r="E401" s="18" t="n"/>
      <c r="F401" s="18" t="n"/>
      <c r="G401" s="14" t="n"/>
      <c r="H401" s="60" t="n"/>
      <c r="I401" s="60" t="n"/>
      <c r="J401" s="60" t="n"/>
      <c r="K401" s="60" t="n"/>
      <c r="L401" s="33">
        <f>IF(OR(E401="",F401=""),"",MAX(0,F401-E401))</f>
        <v/>
      </c>
      <c r="M401" s="61">
        <f>IF(OR(E401="",F401=""),"",N(H401)*L401+N(I401)+N(J401))</f>
        <v/>
      </c>
      <c r="N401" s="61">
        <f>IF(OR(E401="",F401=""),"",IF(K401&lt;&gt;"",K401,(N(H401)*L401+N(I401))*IFERROR(VLOOKUP(D401,Settings!$F$11:$G$16,2,FALSE),0)))</f>
        <v/>
      </c>
      <c r="O401" s="62">
        <f>IF(OR(E401="",F401=""),"",M401-N401)</f>
        <v/>
      </c>
      <c r="P401" s="61">
        <f>IF(N(L401)=0,0,O401/L401)</f>
        <v/>
      </c>
      <c r="Q401" s="44">
        <f>IF(OR(E401="",F401=""),0,MAX(0,MIN(F401,DATE(Settings!$C$6,2,1))-MAX(E401,Q$5)))</f>
        <v/>
      </c>
      <c r="R401" s="44">
        <f>IF(OR(E401="",F401=""),0,MAX(0,MIN(F401,DATE(Settings!$C$6,3,1))-MAX(E401,R$5)))</f>
        <v/>
      </c>
      <c r="S401" s="44">
        <f>IF(OR(E401="",F401=""),0,MAX(0,MIN(F401,DATE(Settings!$C$6,4,1))-MAX(E401,S$5)))</f>
        <v/>
      </c>
      <c r="T401" s="44">
        <f>IF(OR(E401="",F401=""),0,MAX(0,MIN(F401,DATE(Settings!$C$6,5,1))-MAX(E401,T$5)))</f>
        <v/>
      </c>
      <c r="U401" s="44">
        <f>IF(OR(E401="",F401=""),0,MAX(0,MIN(F401,DATE(Settings!$C$6,6,1))-MAX(E401,U$5)))</f>
        <v/>
      </c>
      <c r="V401" s="44">
        <f>IF(OR(E401="",F401=""),0,MAX(0,MIN(F401,DATE(Settings!$C$6,7,1))-MAX(E401,V$5)))</f>
        <v/>
      </c>
      <c r="W401" s="44">
        <f>IF(OR(E401="",F401=""),0,MAX(0,MIN(F401,DATE(Settings!$C$6,8,1))-MAX(E401,W$5)))</f>
        <v/>
      </c>
      <c r="X401" s="44">
        <f>IF(OR(E401="",F401=""),0,MAX(0,MIN(F401,DATE(Settings!$C$6,9,1))-MAX(E401,X$5)))</f>
        <v/>
      </c>
      <c r="Y401" s="44">
        <f>IF(OR(E401="",F401=""),0,MAX(0,MIN(F401,DATE(Settings!$C$6,10,1))-MAX(E401,Y$5)))</f>
        <v/>
      </c>
      <c r="Z401" s="44">
        <f>IF(OR(E401="",F401=""),0,MAX(0,MIN(F401,DATE(Settings!$C$6,11,1))-MAX(E401,Z$5)))</f>
        <v/>
      </c>
      <c r="AA401" s="44">
        <f>IF(OR(E401="",F401=""),0,MAX(0,MIN(F401,DATE(Settings!$C$6,12,1))-MAX(E401,AA$5)))</f>
        <v/>
      </c>
      <c r="AB401" s="44">
        <f>IF(OR(E401="",F401=""),0,MAX(0,MIN(F401,DATE(Settings!$C$6,13,1))-MAX(E401,AB$5)))</f>
        <v/>
      </c>
      <c r="AC401" s="63">
        <f>IF(N(L401)=0,0,M401/L401)</f>
        <v/>
      </c>
    </row>
    <row r="402" hidden="1">
      <c r="B402" s="14" t="n"/>
      <c r="C402" s="14" t="n"/>
      <c r="D402" s="14" t="n"/>
      <c r="E402" s="18" t="n"/>
      <c r="F402" s="18" t="n"/>
      <c r="G402" s="14" t="n"/>
      <c r="H402" s="60" t="n"/>
      <c r="I402" s="60" t="n"/>
      <c r="J402" s="60" t="n"/>
      <c r="K402" s="60" t="n"/>
      <c r="L402" s="33">
        <f>IF(OR(E402="",F402=""),"",MAX(0,F402-E402))</f>
        <v/>
      </c>
      <c r="M402" s="61">
        <f>IF(OR(E402="",F402=""),"",N(H402)*L402+N(I402)+N(J402))</f>
        <v/>
      </c>
      <c r="N402" s="61">
        <f>IF(OR(E402="",F402=""),"",IF(K402&lt;&gt;"",K402,(N(H402)*L402+N(I402))*IFERROR(VLOOKUP(D402,Settings!$F$11:$G$16,2,FALSE),0)))</f>
        <v/>
      </c>
      <c r="O402" s="62">
        <f>IF(OR(E402="",F402=""),"",M402-N402)</f>
        <v/>
      </c>
      <c r="P402" s="61">
        <f>IF(N(L402)=0,0,O402/L402)</f>
        <v/>
      </c>
      <c r="Q402" s="44">
        <f>IF(OR(E402="",F402=""),0,MAX(0,MIN(F402,DATE(Settings!$C$6,2,1))-MAX(E402,Q$5)))</f>
        <v/>
      </c>
      <c r="R402" s="44">
        <f>IF(OR(E402="",F402=""),0,MAX(0,MIN(F402,DATE(Settings!$C$6,3,1))-MAX(E402,R$5)))</f>
        <v/>
      </c>
      <c r="S402" s="44">
        <f>IF(OR(E402="",F402=""),0,MAX(0,MIN(F402,DATE(Settings!$C$6,4,1))-MAX(E402,S$5)))</f>
        <v/>
      </c>
      <c r="T402" s="44">
        <f>IF(OR(E402="",F402=""),0,MAX(0,MIN(F402,DATE(Settings!$C$6,5,1))-MAX(E402,T$5)))</f>
        <v/>
      </c>
      <c r="U402" s="44">
        <f>IF(OR(E402="",F402=""),0,MAX(0,MIN(F402,DATE(Settings!$C$6,6,1))-MAX(E402,U$5)))</f>
        <v/>
      </c>
      <c r="V402" s="44">
        <f>IF(OR(E402="",F402=""),0,MAX(0,MIN(F402,DATE(Settings!$C$6,7,1))-MAX(E402,V$5)))</f>
        <v/>
      </c>
      <c r="W402" s="44">
        <f>IF(OR(E402="",F402=""),0,MAX(0,MIN(F402,DATE(Settings!$C$6,8,1))-MAX(E402,W$5)))</f>
        <v/>
      </c>
      <c r="X402" s="44">
        <f>IF(OR(E402="",F402=""),0,MAX(0,MIN(F402,DATE(Settings!$C$6,9,1))-MAX(E402,X$5)))</f>
        <v/>
      </c>
      <c r="Y402" s="44">
        <f>IF(OR(E402="",F402=""),0,MAX(0,MIN(F402,DATE(Settings!$C$6,10,1))-MAX(E402,Y$5)))</f>
        <v/>
      </c>
      <c r="Z402" s="44">
        <f>IF(OR(E402="",F402=""),0,MAX(0,MIN(F402,DATE(Settings!$C$6,11,1))-MAX(E402,Z$5)))</f>
        <v/>
      </c>
      <c r="AA402" s="44">
        <f>IF(OR(E402="",F402=""),0,MAX(0,MIN(F402,DATE(Settings!$C$6,12,1))-MAX(E402,AA$5)))</f>
        <v/>
      </c>
      <c r="AB402" s="44">
        <f>IF(OR(E402="",F402=""),0,MAX(0,MIN(F402,DATE(Settings!$C$6,13,1))-MAX(E402,AB$5)))</f>
        <v/>
      </c>
      <c r="AC402" s="63">
        <f>IF(N(L402)=0,0,M402/L402)</f>
        <v/>
      </c>
    </row>
    <row r="403" hidden="1">
      <c r="B403" s="14" t="n"/>
      <c r="C403" s="14" t="n"/>
      <c r="D403" s="14" t="n"/>
      <c r="E403" s="18" t="n"/>
      <c r="F403" s="18" t="n"/>
      <c r="G403" s="14" t="n"/>
      <c r="H403" s="60" t="n"/>
      <c r="I403" s="60" t="n"/>
      <c r="J403" s="60" t="n"/>
      <c r="K403" s="60" t="n"/>
      <c r="L403" s="33">
        <f>IF(OR(E403="",F403=""),"",MAX(0,F403-E403))</f>
        <v/>
      </c>
      <c r="M403" s="61">
        <f>IF(OR(E403="",F403=""),"",N(H403)*L403+N(I403)+N(J403))</f>
        <v/>
      </c>
      <c r="N403" s="61">
        <f>IF(OR(E403="",F403=""),"",IF(K403&lt;&gt;"",K403,(N(H403)*L403+N(I403))*IFERROR(VLOOKUP(D403,Settings!$F$11:$G$16,2,FALSE),0)))</f>
        <v/>
      </c>
      <c r="O403" s="62">
        <f>IF(OR(E403="",F403=""),"",M403-N403)</f>
        <v/>
      </c>
      <c r="P403" s="61">
        <f>IF(N(L403)=0,0,O403/L403)</f>
        <v/>
      </c>
      <c r="Q403" s="44">
        <f>IF(OR(E403="",F403=""),0,MAX(0,MIN(F403,DATE(Settings!$C$6,2,1))-MAX(E403,Q$5)))</f>
        <v/>
      </c>
      <c r="R403" s="44">
        <f>IF(OR(E403="",F403=""),0,MAX(0,MIN(F403,DATE(Settings!$C$6,3,1))-MAX(E403,R$5)))</f>
        <v/>
      </c>
      <c r="S403" s="44">
        <f>IF(OR(E403="",F403=""),0,MAX(0,MIN(F403,DATE(Settings!$C$6,4,1))-MAX(E403,S$5)))</f>
        <v/>
      </c>
      <c r="T403" s="44">
        <f>IF(OR(E403="",F403=""),0,MAX(0,MIN(F403,DATE(Settings!$C$6,5,1))-MAX(E403,T$5)))</f>
        <v/>
      </c>
      <c r="U403" s="44">
        <f>IF(OR(E403="",F403=""),0,MAX(0,MIN(F403,DATE(Settings!$C$6,6,1))-MAX(E403,U$5)))</f>
        <v/>
      </c>
      <c r="V403" s="44">
        <f>IF(OR(E403="",F403=""),0,MAX(0,MIN(F403,DATE(Settings!$C$6,7,1))-MAX(E403,V$5)))</f>
        <v/>
      </c>
      <c r="W403" s="44">
        <f>IF(OR(E403="",F403=""),0,MAX(0,MIN(F403,DATE(Settings!$C$6,8,1))-MAX(E403,W$5)))</f>
        <v/>
      </c>
      <c r="X403" s="44">
        <f>IF(OR(E403="",F403=""),0,MAX(0,MIN(F403,DATE(Settings!$C$6,9,1))-MAX(E403,X$5)))</f>
        <v/>
      </c>
      <c r="Y403" s="44">
        <f>IF(OR(E403="",F403=""),0,MAX(0,MIN(F403,DATE(Settings!$C$6,10,1))-MAX(E403,Y$5)))</f>
        <v/>
      </c>
      <c r="Z403" s="44">
        <f>IF(OR(E403="",F403=""),0,MAX(0,MIN(F403,DATE(Settings!$C$6,11,1))-MAX(E403,Z$5)))</f>
        <v/>
      </c>
      <c r="AA403" s="44">
        <f>IF(OR(E403="",F403=""),0,MAX(0,MIN(F403,DATE(Settings!$C$6,12,1))-MAX(E403,AA$5)))</f>
        <v/>
      </c>
      <c r="AB403" s="44">
        <f>IF(OR(E403="",F403=""),0,MAX(0,MIN(F403,DATE(Settings!$C$6,13,1))-MAX(E403,AB$5)))</f>
        <v/>
      </c>
      <c r="AC403" s="63">
        <f>IF(N(L403)=0,0,M403/L403)</f>
        <v/>
      </c>
    </row>
    <row r="404" hidden="1">
      <c r="B404" s="14" t="n"/>
      <c r="C404" s="14" t="n"/>
      <c r="D404" s="14" t="n"/>
      <c r="E404" s="18" t="n"/>
      <c r="F404" s="18" t="n"/>
      <c r="G404" s="14" t="n"/>
      <c r="H404" s="60" t="n"/>
      <c r="I404" s="60" t="n"/>
      <c r="J404" s="60" t="n"/>
      <c r="K404" s="60" t="n"/>
      <c r="L404" s="33">
        <f>IF(OR(E404="",F404=""),"",MAX(0,F404-E404))</f>
        <v/>
      </c>
      <c r="M404" s="61">
        <f>IF(OR(E404="",F404=""),"",N(H404)*L404+N(I404)+N(J404))</f>
        <v/>
      </c>
      <c r="N404" s="61">
        <f>IF(OR(E404="",F404=""),"",IF(K404&lt;&gt;"",K404,(N(H404)*L404+N(I404))*IFERROR(VLOOKUP(D404,Settings!$F$11:$G$16,2,FALSE),0)))</f>
        <v/>
      </c>
      <c r="O404" s="62">
        <f>IF(OR(E404="",F404=""),"",M404-N404)</f>
        <v/>
      </c>
      <c r="P404" s="61">
        <f>IF(N(L404)=0,0,O404/L404)</f>
        <v/>
      </c>
      <c r="Q404" s="44">
        <f>IF(OR(E404="",F404=""),0,MAX(0,MIN(F404,DATE(Settings!$C$6,2,1))-MAX(E404,Q$5)))</f>
        <v/>
      </c>
      <c r="R404" s="44">
        <f>IF(OR(E404="",F404=""),0,MAX(0,MIN(F404,DATE(Settings!$C$6,3,1))-MAX(E404,R$5)))</f>
        <v/>
      </c>
      <c r="S404" s="44">
        <f>IF(OR(E404="",F404=""),0,MAX(0,MIN(F404,DATE(Settings!$C$6,4,1))-MAX(E404,S$5)))</f>
        <v/>
      </c>
      <c r="T404" s="44">
        <f>IF(OR(E404="",F404=""),0,MAX(0,MIN(F404,DATE(Settings!$C$6,5,1))-MAX(E404,T$5)))</f>
        <v/>
      </c>
      <c r="U404" s="44">
        <f>IF(OR(E404="",F404=""),0,MAX(0,MIN(F404,DATE(Settings!$C$6,6,1))-MAX(E404,U$5)))</f>
        <v/>
      </c>
      <c r="V404" s="44">
        <f>IF(OR(E404="",F404=""),0,MAX(0,MIN(F404,DATE(Settings!$C$6,7,1))-MAX(E404,V$5)))</f>
        <v/>
      </c>
      <c r="W404" s="44">
        <f>IF(OR(E404="",F404=""),0,MAX(0,MIN(F404,DATE(Settings!$C$6,8,1))-MAX(E404,W$5)))</f>
        <v/>
      </c>
      <c r="X404" s="44">
        <f>IF(OR(E404="",F404=""),0,MAX(0,MIN(F404,DATE(Settings!$C$6,9,1))-MAX(E404,X$5)))</f>
        <v/>
      </c>
      <c r="Y404" s="44">
        <f>IF(OR(E404="",F404=""),0,MAX(0,MIN(F404,DATE(Settings!$C$6,10,1))-MAX(E404,Y$5)))</f>
        <v/>
      </c>
      <c r="Z404" s="44">
        <f>IF(OR(E404="",F404=""),0,MAX(0,MIN(F404,DATE(Settings!$C$6,11,1))-MAX(E404,Z$5)))</f>
        <v/>
      </c>
      <c r="AA404" s="44">
        <f>IF(OR(E404="",F404=""),0,MAX(0,MIN(F404,DATE(Settings!$C$6,12,1))-MAX(E404,AA$5)))</f>
        <v/>
      </c>
      <c r="AB404" s="44">
        <f>IF(OR(E404="",F404=""),0,MAX(0,MIN(F404,DATE(Settings!$C$6,13,1))-MAX(E404,AB$5)))</f>
        <v/>
      </c>
      <c r="AC404" s="63">
        <f>IF(N(L404)=0,0,M404/L404)</f>
        <v/>
      </c>
    </row>
    <row r="405" hidden="1">
      <c r="B405" s="14" t="n"/>
      <c r="C405" s="14" t="n"/>
      <c r="D405" s="14" t="n"/>
      <c r="E405" s="18" t="n"/>
      <c r="F405" s="18" t="n"/>
      <c r="G405" s="14" t="n"/>
      <c r="H405" s="60" t="n"/>
      <c r="I405" s="60" t="n"/>
      <c r="J405" s="60" t="n"/>
      <c r="K405" s="60" t="n"/>
      <c r="L405" s="33">
        <f>IF(OR(E405="",F405=""),"",MAX(0,F405-E405))</f>
        <v/>
      </c>
      <c r="M405" s="61">
        <f>IF(OR(E405="",F405=""),"",N(H405)*L405+N(I405)+N(J405))</f>
        <v/>
      </c>
      <c r="N405" s="61">
        <f>IF(OR(E405="",F405=""),"",IF(K405&lt;&gt;"",K405,(N(H405)*L405+N(I405))*IFERROR(VLOOKUP(D405,Settings!$F$11:$G$16,2,FALSE),0)))</f>
        <v/>
      </c>
      <c r="O405" s="62">
        <f>IF(OR(E405="",F405=""),"",M405-N405)</f>
        <v/>
      </c>
      <c r="P405" s="61">
        <f>IF(N(L405)=0,0,O405/L405)</f>
        <v/>
      </c>
      <c r="Q405" s="44">
        <f>IF(OR(E405="",F405=""),0,MAX(0,MIN(F405,DATE(Settings!$C$6,2,1))-MAX(E405,Q$5)))</f>
        <v/>
      </c>
      <c r="R405" s="44">
        <f>IF(OR(E405="",F405=""),0,MAX(0,MIN(F405,DATE(Settings!$C$6,3,1))-MAX(E405,R$5)))</f>
        <v/>
      </c>
      <c r="S405" s="44">
        <f>IF(OR(E405="",F405=""),0,MAX(0,MIN(F405,DATE(Settings!$C$6,4,1))-MAX(E405,S$5)))</f>
        <v/>
      </c>
      <c r="T405" s="44">
        <f>IF(OR(E405="",F405=""),0,MAX(0,MIN(F405,DATE(Settings!$C$6,5,1))-MAX(E405,T$5)))</f>
        <v/>
      </c>
      <c r="U405" s="44">
        <f>IF(OR(E405="",F405=""),0,MAX(0,MIN(F405,DATE(Settings!$C$6,6,1))-MAX(E405,U$5)))</f>
        <v/>
      </c>
      <c r="V405" s="44">
        <f>IF(OR(E405="",F405=""),0,MAX(0,MIN(F405,DATE(Settings!$C$6,7,1))-MAX(E405,V$5)))</f>
        <v/>
      </c>
      <c r="W405" s="44">
        <f>IF(OR(E405="",F405=""),0,MAX(0,MIN(F405,DATE(Settings!$C$6,8,1))-MAX(E405,W$5)))</f>
        <v/>
      </c>
      <c r="X405" s="44">
        <f>IF(OR(E405="",F405=""),0,MAX(0,MIN(F405,DATE(Settings!$C$6,9,1))-MAX(E405,X$5)))</f>
        <v/>
      </c>
      <c r="Y405" s="44">
        <f>IF(OR(E405="",F405=""),0,MAX(0,MIN(F405,DATE(Settings!$C$6,10,1))-MAX(E405,Y$5)))</f>
        <v/>
      </c>
      <c r="Z405" s="44">
        <f>IF(OR(E405="",F405=""),0,MAX(0,MIN(F405,DATE(Settings!$C$6,11,1))-MAX(E405,Z$5)))</f>
        <v/>
      </c>
      <c r="AA405" s="44">
        <f>IF(OR(E405="",F405=""),0,MAX(0,MIN(F405,DATE(Settings!$C$6,12,1))-MAX(E405,AA$5)))</f>
        <v/>
      </c>
      <c r="AB405" s="44">
        <f>IF(OR(E405="",F405=""),0,MAX(0,MIN(F405,DATE(Settings!$C$6,13,1))-MAX(E405,AB$5)))</f>
        <v/>
      </c>
      <c r="AC405" s="63">
        <f>IF(N(L405)=0,0,M405/L405)</f>
        <v/>
      </c>
    </row>
    <row r="406" hidden="1">
      <c r="B406" s="14" t="n"/>
      <c r="C406" s="14" t="n"/>
      <c r="D406" s="14" t="n"/>
      <c r="E406" s="18" t="n"/>
      <c r="F406" s="18" t="n"/>
      <c r="G406" s="14" t="n"/>
      <c r="H406" s="60" t="n"/>
      <c r="I406" s="60" t="n"/>
      <c r="J406" s="60" t="n"/>
      <c r="K406" s="60" t="n"/>
      <c r="L406" s="33">
        <f>IF(OR(E406="",F406=""),"",MAX(0,F406-E406))</f>
        <v/>
      </c>
      <c r="M406" s="61">
        <f>IF(OR(E406="",F406=""),"",N(H406)*L406+N(I406)+N(J406))</f>
        <v/>
      </c>
      <c r="N406" s="61">
        <f>IF(OR(E406="",F406=""),"",IF(K406&lt;&gt;"",K406,(N(H406)*L406+N(I406))*IFERROR(VLOOKUP(D406,Settings!$F$11:$G$16,2,FALSE),0)))</f>
        <v/>
      </c>
      <c r="O406" s="62">
        <f>IF(OR(E406="",F406=""),"",M406-N406)</f>
        <v/>
      </c>
      <c r="P406" s="61">
        <f>IF(N(L406)=0,0,O406/L406)</f>
        <v/>
      </c>
      <c r="Q406" s="44">
        <f>IF(OR(E406="",F406=""),0,MAX(0,MIN(F406,DATE(Settings!$C$6,2,1))-MAX(E406,Q$5)))</f>
        <v/>
      </c>
      <c r="R406" s="44">
        <f>IF(OR(E406="",F406=""),0,MAX(0,MIN(F406,DATE(Settings!$C$6,3,1))-MAX(E406,R$5)))</f>
        <v/>
      </c>
      <c r="S406" s="44">
        <f>IF(OR(E406="",F406=""),0,MAX(0,MIN(F406,DATE(Settings!$C$6,4,1))-MAX(E406,S$5)))</f>
        <v/>
      </c>
      <c r="T406" s="44">
        <f>IF(OR(E406="",F406=""),0,MAX(0,MIN(F406,DATE(Settings!$C$6,5,1))-MAX(E406,T$5)))</f>
        <v/>
      </c>
      <c r="U406" s="44">
        <f>IF(OR(E406="",F406=""),0,MAX(0,MIN(F406,DATE(Settings!$C$6,6,1))-MAX(E406,U$5)))</f>
        <v/>
      </c>
      <c r="V406" s="44">
        <f>IF(OR(E406="",F406=""),0,MAX(0,MIN(F406,DATE(Settings!$C$6,7,1))-MAX(E406,V$5)))</f>
        <v/>
      </c>
      <c r="W406" s="44">
        <f>IF(OR(E406="",F406=""),0,MAX(0,MIN(F406,DATE(Settings!$C$6,8,1))-MAX(E406,W$5)))</f>
        <v/>
      </c>
      <c r="X406" s="44">
        <f>IF(OR(E406="",F406=""),0,MAX(0,MIN(F406,DATE(Settings!$C$6,9,1))-MAX(E406,X$5)))</f>
        <v/>
      </c>
      <c r="Y406" s="44">
        <f>IF(OR(E406="",F406=""),0,MAX(0,MIN(F406,DATE(Settings!$C$6,10,1))-MAX(E406,Y$5)))</f>
        <v/>
      </c>
      <c r="Z406" s="44">
        <f>IF(OR(E406="",F406=""),0,MAX(0,MIN(F406,DATE(Settings!$C$6,11,1))-MAX(E406,Z$5)))</f>
        <v/>
      </c>
      <c r="AA406" s="44">
        <f>IF(OR(E406="",F406=""),0,MAX(0,MIN(F406,DATE(Settings!$C$6,12,1))-MAX(E406,AA$5)))</f>
        <v/>
      </c>
      <c r="AB406" s="44">
        <f>IF(OR(E406="",F406=""),0,MAX(0,MIN(F406,DATE(Settings!$C$6,13,1))-MAX(E406,AB$5)))</f>
        <v/>
      </c>
      <c r="AC406" s="63">
        <f>IF(N(L406)=0,0,M406/L406)</f>
        <v/>
      </c>
    </row>
  </sheetData>
  <dataValidations count="3">
    <dataValidation sqref="B7:B406" showDropDown="0" showInputMessage="0" showErrorMessage="0" allowBlank="1" type="list">
      <formula1>=Settings!$B$11:$B$15</formula1>
    </dataValidation>
    <dataValidation sqref="D7:D406" showDropDown="0" showInputMessage="0" showErrorMessage="0" allowBlank="1" type="list">
      <formula1>=Settings!$F$11:$F$16</formula1>
    </dataValidation>
    <dataValidation sqref="E7:F406" showDropDown="0" showInputMessage="0" showErrorMessage="0" allowBlank="0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16" customWidth="1" min="3" max="3"/>
    <col width="24" customWidth="1" min="4" max="4"/>
    <col width="18" customWidth="1" min="5" max="5"/>
    <col width="28" customWidth="1" min="6" max="6"/>
    <col width="13" customWidth="1" min="7" max="7"/>
  </cols>
  <sheetData>
    <row r="1"/>
    <row r="2">
      <c r="B2" s="1" t="inlineStr">
        <is>
          <t>Expenses  (Free Lite)</t>
        </is>
      </c>
    </row>
    <row r="3">
      <c r="B3" s="2" t="inlineStr">
        <is>
          <t>Running costs — pick a listing or 'Shared'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17" t="inlineStr">
        <is>
          <t>Date</t>
        </is>
      </c>
      <c r="C6" s="17" t="inlineStr">
        <is>
          <t>Listing</t>
        </is>
      </c>
      <c r="D6" s="17" t="inlineStr">
        <is>
          <t>Category</t>
        </is>
      </c>
      <c r="E6" s="17" t="inlineStr">
        <is>
          <t>Vendor</t>
        </is>
      </c>
      <c r="F6" s="17" t="inlineStr">
        <is>
          <t>Description</t>
        </is>
      </c>
      <c r="G6" s="17" t="inlineStr">
        <is>
          <t>Amount</t>
        </is>
      </c>
    </row>
    <row r="7">
      <c r="B7" s="18" t="n">
        <v>46023</v>
      </c>
      <c r="C7" s="14" t="inlineStr">
        <is>
          <t>Beach Cottage</t>
        </is>
      </c>
      <c r="D7" s="14" t="inlineStr">
        <is>
          <t>Mortgage / rent</t>
        </is>
      </c>
      <c r="E7" s="14" t="inlineStr">
        <is>
          <t>Bank</t>
        </is>
      </c>
      <c r="F7" s="14" t="inlineStr">
        <is>
          <t>Monthly mortgage</t>
        </is>
      </c>
      <c r="G7" s="60" t="n">
        <v>1450</v>
      </c>
    </row>
    <row r="8">
      <c r="B8" s="18" t="n">
        <v>46023</v>
      </c>
      <c r="C8" s="14" t="inlineStr">
        <is>
          <t>Downtown Loft</t>
        </is>
      </c>
      <c r="D8" s="14" t="inlineStr">
        <is>
          <t>Mortgage / rent</t>
        </is>
      </c>
      <c r="E8" s="14" t="inlineStr">
        <is>
          <t>Bank</t>
        </is>
      </c>
      <c r="F8" s="14" t="inlineStr">
        <is>
          <t>Monthly mortgage</t>
        </is>
      </c>
      <c r="G8" s="60" t="n">
        <v>1600</v>
      </c>
    </row>
    <row r="9">
      <c r="B9" s="18" t="n">
        <v>46027</v>
      </c>
      <c r="C9" s="14" t="inlineStr">
        <is>
          <t>Shared</t>
        </is>
      </c>
      <c r="D9" s="14" t="inlineStr">
        <is>
          <t>Software &amp; smart locks</t>
        </is>
      </c>
      <c r="E9" s="14" t="inlineStr">
        <is>
          <t>Hospitable</t>
        </is>
      </c>
      <c r="F9" s="14" t="inlineStr">
        <is>
          <t>Channel manager</t>
        </is>
      </c>
      <c r="G9" s="60" t="n">
        <v>59</v>
      </c>
    </row>
    <row r="10">
      <c r="B10" s="18" t="n">
        <v>46032</v>
      </c>
      <c r="C10" s="14" t="inlineStr">
        <is>
          <t>Beach Cottage</t>
        </is>
      </c>
      <c r="D10" s="14" t="inlineStr">
        <is>
          <t>Utilities &amp; internet</t>
        </is>
      </c>
      <c r="E10" s="14" t="inlineStr">
        <is>
          <t>City Utilities</t>
        </is>
      </c>
      <c r="F10" s="14" t="inlineStr">
        <is>
          <t>Power, water, wifi</t>
        </is>
      </c>
      <c r="G10" s="60" t="n">
        <v>206.01</v>
      </c>
    </row>
    <row r="11">
      <c r="B11" s="18" t="n">
        <v>46032</v>
      </c>
      <c r="C11" s="14" t="inlineStr">
        <is>
          <t>Downtown Loft</t>
        </is>
      </c>
      <c r="D11" s="14" t="inlineStr">
        <is>
          <t>Utilities &amp; internet</t>
        </is>
      </c>
      <c r="E11" s="14" t="inlineStr">
        <is>
          <t>City Utilities</t>
        </is>
      </c>
      <c r="F11" s="14" t="inlineStr">
        <is>
          <t>Power, water, wifi</t>
        </is>
      </c>
      <c r="G11" s="60" t="n">
        <v>211.56</v>
      </c>
    </row>
    <row r="12">
      <c r="B12" s="18" t="n">
        <v>46037</v>
      </c>
      <c r="C12" s="14" t="inlineStr">
        <is>
          <t>Shared</t>
        </is>
      </c>
      <c r="D12" s="14" t="inlineStr">
        <is>
          <t>Supplies &amp; amenities</t>
        </is>
      </c>
      <c r="E12" s="14" t="inlineStr">
        <is>
          <t>Costco</t>
        </is>
      </c>
      <c r="F12" s="14" t="inlineStr">
        <is>
          <t>Toiletries, coffee, linens</t>
        </is>
      </c>
      <c r="G12" s="60" t="n">
        <v>186.16</v>
      </c>
    </row>
    <row r="13">
      <c r="B13" s="18" t="n">
        <v>46047</v>
      </c>
      <c r="C13" s="14" t="inlineStr">
        <is>
          <t>Beach Cottage</t>
        </is>
      </c>
      <c r="D13" s="14" t="inlineStr">
        <is>
          <t>Cleaning &amp; laundry</t>
        </is>
      </c>
      <c r="E13" s="14" t="inlineStr">
        <is>
          <t>SparkleClean</t>
        </is>
      </c>
      <c r="F13" s="14" t="inlineStr">
        <is>
          <t>Turnovers</t>
        </is>
      </c>
      <c r="G13" s="60" t="n">
        <v>451.25</v>
      </c>
    </row>
    <row r="14">
      <c r="B14" s="18" t="n">
        <v>46047</v>
      </c>
      <c r="C14" s="14" t="inlineStr">
        <is>
          <t>Downtown Loft</t>
        </is>
      </c>
      <c r="D14" s="14" t="inlineStr">
        <is>
          <t>Cleaning &amp; laundry</t>
        </is>
      </c>
      <c r="E14" s="14" t="inlineStr">
        <is>
          <t>SparkleClean</t>
        </is>
      </c>
      <c r="F14" s="14" t="inlineStr">
        <is>
          <t>Turnovers</t>
        </is>
      </c>
      <c r="G14" s="60" t="n">
        <v>377.33</v>
      </c>
    </row>
    <row r="15">
      <c r="B15" s="18" t="n">
        <v>46054</v>
      </c>
      <c r="C15" s="14" t="inlineStr">
        <is>
          <t>Beach Cottage</t>
        </is>
      </c>
      <c r="D15" s="14" t="inlineStr">
        <is>
          <t>Mortgage / rent</t>
        </is>
      </c>
      <c r="E15" s="14" t="inlineStr">
        <is>
          <t>Bank</t>
        </is>
      </c>
      <c r="F15" s="14" t="inlineStr">
        <is>
          <t>Monthly mortgage</t>
        </is>
      </c>
      <c r="G15" s="60" t="n">
        <v>1450</v>
      </c>
    </row>
    <row r="16">
      <c r="B16" s="18" t="n">
        <v>46054</v>
      </c>
      <c r="C16" s="14" t="inlineStr">
        <is>
          <t>Downtown Loft</t>
        </is>
      </c>
      <c r="D16" s="14" t="inlineStr">
        <is>
          <t>Mortgage / rent</t>
        </is>
      </c>
      <c r="E16" s="14" t="inlineStr">
        <is>
          <t>Bank</t>
        </is>
      </c>
      <c r="F16" s="14" t="inlineStr">
        <is>
          <t>Monthly mortgage</t>
        </is>
      </c>
      <c r="G16" s="60" t="n">
        <v>1600</v>
      </c>
    </row>
    <row r="17">
      <c r="B17" s="18" t="n">
        <v>46054</v>
      </c>
      <c r="C17" s="14" t="inlineStr">
        <is>
          <t>Shared</t>
        </is>
      </c>
      <c r="D17" s="14" t="inlineStr">
        <is>
          <t>Insurance</t>
        </is>
      </c>
      <c r="E17" s="14" t="inlineStr">
        <is>
          <t>Proper Insurance</t>
        </is>
      </c>
      <c r="F17" s="14" t="inlineStr">
        <is>
          <t>STR policy (annual)</t>
        </is>
      </c>
      <c r="G17" s="60" t="n">
        <v>1850</v>
      </c>
    </row>
    <row r="18">
      <c r="B18" s="18" t="n">
        <v>46058</v>
      </c>
      <c r="C18" s="14" t="inlineStr">
        <is>
          <t>Shared</t>
        </is>
      </c>
      <c r="D18" s="14" t="inlineStr">
        <is>
          <t>Software &amp; smart locks</t>
        </is>
      </c>
      <c r="E18" s="14" t="inlineStr">
        <is>
          <t>Hospitable</t>
        </is>
      </c>
      <c r="F18" s="14" t="inlineStr">
        <is>
          <t>Channel manager</t>
        </is>
      </c>
      <c r="G18" s="60" t="n">
        <v>59</v>
      </c>
    </row>
    <row r="19">
      <c r="B19" s="18" t="n">
        <v>46063</v>
      </c>
      <c r="C19" s="14" t="inlineStr">
        <is>
          <t>Beach Cottage</t>
        </is>
      </c>
      <c r="D19" s="14" t="inlineStr">
        <is>
          <t>Utilities &amp; internet</t>
        </is>
      </c>
      <c r="E19" s="14" t="inlineStr">
        <is>
          <t>City Utilities</t>
        </is>
      </c>
      <c r="F19" s="14" t="inlineStr">
        <is>
          <t>Power, water, wifi</t>
        </is>
      </c>
      <c r="G19" s="60" t="n">
        <v>187.95</v>
      </c>
    </row>
    <row r="20">
      <c r="B20" s="18" t="n">
        <v>46063</v>
      </c>
      <c r="C20" s="14" t="inlineStr">
        <is>
          <t>Downtown Loft</t>
        </is>
      </c>
      <c r="D20" s="14" t="inlineStr">
        <is>
          <t>Utilities &amp; internet</t>
        </is>
      </c>
      <c r="E20" s="14" t="inlineStr">
        <is>
          <t>City Utilities</t>
        </is>
      </c>
      <c r="F20" s="14" t="inlineStr">
        <is>
          <t>Power, water, wifi</t>
        </is>
      </c>
      <c r="G20" s="60" t="n">
        <v>217.22</v>
      </c>
    </row>
    <row r="21">
      <c r="B21" s="18" t="n">
        <v>46068</v>
      </c>
      <c r="C21" s="14" t="inlineStr">
        <is>
          <t>Shared</t>
        </is>
      </c>
      <c r="D21" s="14" t="inlineStr">
        <is>
          <t>Supplies &amp; amenities</t>
        </is>
      </c>
      <c r="E21" s="14" t="inlineStr">
        <is>
          <t>Costco</t>
        </is>
      </c>
      <c r="F21" s="14" t="inlineStr">
        <is>
          <t>Toiletries, coffee, linens</t>
        </is>
      </c>
      <c r="G21" s="60" t="n">
        <v>190.76</v>
      </c>
    </row>
    <row r="22">
      <c r="B22" s="18" t="n">
        <v>46078</v>
      </c>
      <c r="C22" s="14" t="inlineStr">
        <is>
          <t>Beach Cottage</t>
        </is>
      </c>
      <c r="D22" s="14" t="inlineStr">
        <is>
          <t>Cleaning &amp; laundry</t>
        </is>
      </c>
      <c r="E22" s="14" t="inlineStr">
        <is>
          <t>SparkleClean</t>
        </is>
      </c>
      <c r="F22" s="14" t="inlineStr">
        <is>
          <t>Turnovers</t>
        </is>
      </c>
      <c r="G22" s="60" t="n">
        <v>362.36</v>
      </c>
    </row>
    <row r="23">
      <c r="B23" s="18" t="n">
        <v>46078</v>
      </c>
      <c r="C23" s="14" t="inlineStr">
        <is>
          <t>Downtown Loft</t>
        </is>
      </c>
      <c r="D23" s="14" t="inlineStr">
        <is>
          <t>Cleaning &amp; laundry</t>
        </is>
      </c>
      <c r="E23" s="14" t="inlineStr">
        <is>
          <t>SparkleClean</t>
        </is>
      </c>
      <c r="F23" s="14" t="inlineStr">
        <is>
          <t>Turnovers</t>
        </is>
      </c>
      <c r="G23" s="60" t="n">
        <v>401.36</v>
      </c>
    </row>
    <row r="24">
      <c r="B24" s="18" t="n">
        <v>46082</v>
      </c>
      <c r="C24" s="14" t="inlineStr">
        <is>
          <t>Beach Cottage</t>
        </is>
      </c>
      <c r="D24" s="14" t="inlineStr">
        <is>
          <t>Mortgage / rent</t>
        </is>
      </c>
      <c r="E24" s="14" t="inlineStr">
        <is>
          <t>Bank</t>
        </is>
      </c>
      <c r="F24" s="14" t="inlineStr">
        <is>
          <t>Monthly mortgage</t>
        </is>
      </c>
      <c r="G24" s="60" t="n">
        <v>1450</v>
      </c>
    </row>
    <row r="25">
      <c r="B25" s="18" t="n">
        <v>46082</v>
      </c>
      <c r="C25" s="14" t="inlineStr">
        <is>
          <t>Downtown Loft</t>
        </is>
      </c>
      <c r="D25" s="14" t="inlineStr">
        <is>
          <t>Mortgage / rent</t>
        </is>
      </c>
      <c r="E25" s="14" t="inlineStr">
        <is>
          <t>Bank</t>
        </is>
      </c>
      <c r="F25" s="14" t="inlineStr">
        <is>
          <t>Monthly mortgage</t>
        </is>
      </c>
      <c r="G25" s="60" t="n">
        <v>1600</v>
      </c>
    </row>
    <row r="26">
      <c r="B26" s="18" t="n">
        <v>46086</v>
      </c>
      <c r="C26" s="14" t="inlineStr">
        <is>
          <t>Shared</t>
        </is>
      </c>
      <c r="D26" s="14" t="inlineStr">
        <is>
          <t>Software &amp; smart locks</t>
        </is>
      </c>
      <c r="E26" s="14" t="inlineStr">
        <is>
          <t>Hospitable</t>
        </is>
      </c>
      <c r="F26" s="14" t="inlineStr">
        <is>
          <t>Channel manager</t>
        </is>
      </c>
      <c r="G26" s="60" t="n">
        <v>59</v>
      </c>
    </row>
    <row r="27">
      <c r="B27" s="18" t="n">
        <v>46091</v>
      </c>
      <c r="C27" s="14" t="inlineStr">
        <is>
          <t>Beach Cottage</t>
        </is>
      </c>
      <c r="D27" s="14" t="inlineStr">
        <is>
          <t>Utilities &amp; internet</t>
        </is>
      </c>
      <c r="E27" s="14" t="inlineStr">
        <is>
          <t>City Utilities</t>
        </is>
      </c>
      <c r="F27" s="14" t="inlineStr">
        <is>
          <t>Power, water, wifi</t>
        </is>
      </c>
      <c r="G27" s="60" t="n">
        <v>208.34</v>
      </c>
    </row>
    <row r="28">
      <c r="B28" s="18" t="n">
        <v>46091</v>
      </c>
      <c r="C28" s="14" t="inlineStr">
        <is>
          <t>Downtown Loft</t>
        </is>
      </c>
      <c r="D28" s="14" t="inlineStr">
        <is>
          <t>Utilities &amp; internet</t>
        </is>
      </c>
      <c r="E28" s="14" t="inlineStr">
        <is>
          <t>City Utilities</t>
        </is>
      </c>
      <c r="F28" s="14" t="inlineStr">
        <is>
          <t>Power, water, wifi</t>
        </is>
      </c>
      <c r="G28" s="60" t="n">
        <v>182.97</v>
      </c>
    </row>
    <row r="29">
      <c r="B29" s="18" t="n">
        <v>46096</v>
      </c>
      <c r="C29" s="14" t="inlineStr">
        <is>
          <t>Shared</t>
        </is>
      </c>
      <c r="D29" s="14" t="inlineStr">
        <is>
          <t>Supplies &amp; amenities</t>
        </is>
      </c>
      <c r="E29" s="14" t="inlineStr">
        <is>
          <t>Costco</t>
        </is>
      </c>
      <c r="F29" s="14" t="inlineStr">
        <is>
          <t>Toiletries, coffee, linens</t>
        </is>
      </c>
      <c r="G29" s="60" t="n">
        <v>224.4</v>
      </c>
    </row>
    <row r="30">
      <c r="B30" s="18" t="n">
        <v>46101</v>
      </c>
      <c r="C30" s="14" t="inlineStr">
        <is>
          <t>Lake Cabin</t>
        </is>
      </c>
      <c r="D30" s="14" t="inlineStr">
        <is>
          <t>Furnishing</t>
        </is>
      </c>
      <c r="E30" s="14" t="inlineStr">
        <is>
          <t>IKEA</t>
        </is>
      </c>
      <c r="F30" s="14" t="inlineStr">
        <is>
          <t>Initial furnishing</t>
        </is>
      </c>
      <c r="G30" s="60" t="n">
        <v>4200</v>
      </c>
    </row>
    <row r="31">
      <c r="B31" s="18" t="n">
        <v>46106</v>
      </c>
      <c r="C31" s="14" t="inlineStr">
        <is>
          <t>Beach Cottage</t>
        </is>
      </c>
      <c r="D31" s="14" t="inlineStr">
        <is>
          <t>Cleaning &amp; laundry</t>
        </is>
      </c>
      <c r="E31" s="14" t="inlineStr">
        <is>
          <t>SparkleClean</t>
        </is>
      </c>
      <c r="F31" s="14" t="inlineStr">
        <is>
          <t>Turnovers</t>
        </is>
      </c>
      <c r="G31" s="60" t="n">
        <v>434.47</v>
      </c>
    </row>
    <row r="32">
      <c r="B32" s="18" t="n">
        <v>46106</v>
      </c>
      <c r="C32" s="14" t="inlineStr">
        <is>
          <t>Downtown Loft</t>
        </is>
      </c>
      <c r="D32" s="14" t="inlineStr">
        <is>
          <t>Cleaning &amp; laundry</t>
        </is>
      </c>
      <c r="E32" s="14" t="inlineStr">
        <is>
          <t>SparkleClean</t>
        </is>
      </c>
      <c r="F32" s="14" t="inlineStr">
        <is>
          <t>Turnovers</t>
        </is>
      </c>
      <c r="G32" s="60" t="n">
        <v>587.3200000000001</v>
      </c>
    </row>
    <row r="33">
      <c r="B33" s="18" t="n">
        <v>46113</v>
      </c>
      <c r="C33" s="14" t="inlineStr">
        <is>
          <t>Beach Cottage</t>
        </is>
      </c>
      <c r="D33" s="14" t="inlineStr">
        <is>
          <t>Mortgage / rent</t>
        </is>
      </c>
      <c r="E33" s="14" t="inlineStr">
        <is>
          <t>Bank</t>
        </is>
      </c>
      <c r="F33" s="14" t="inlineStr">
        <is>
          <t>Monthly mortgage</t>
        </is>
      </c>
      <c r="G33" s="60" t="n">
        <v>1450</v>
      </c>
    </row>
    <row r="34">
      <c r="B34" s="18" t="n">
        <v>46113</v>
      </c>
      <c r="C34" s="14" t="inlineStr">
        <is>
          <t>Downtown Loft</t>
        </is>
      </c>
      <c r="D34" s="14" t="inlineStr">
        <is>
          <t>Mortgage / rent</t>
        </is>
      </c>
      <c r="E34" s="14" t="inlineStr">
        <is>
          <t>Bank</t>
        </is>
      </c>
      <c r="F34" s="14" t="inlineStr">
        <is>
          <t>Monthly mortgage</t>
        </is>
      </c>
      <c r="G34" s="60" t="n">
        <v>1600</v>
      </c>
    </row>
    <row r="35">
      <c r="B35" s="18" t="n">
        <v>46113</v>
      </c>
      <c r="C35" s="14" t="inlineStr">
        <is>
          <t>Lake Cabin</t>
        </is>
      </c>
      <c r="D35" s="14" t="inlineStr">
        <is>
          <t>Mortgage / rent</t>
        </is>
      </c>
      <c r="E35" s="14" t="inlineStr">
        <is>
          <t>Bank</t>
        </is>
      </c>
      <c r="F35" s="14" t="inlineStr">
        <is>
          <t>Monthly mortgage</t>
        </is>
      </c>
      <c r="G35" s="60" t="n">
        <v>1250</v>
      </c>
    </row>
    <row r="36">
      <c r="B36" s="18" t="n">
        <v>46117</v>
      </c>
      <c r="C36" s="14" t="inlineStr">
        <is>
          <t>Shared</t>
        </is>
      </c>
      <c r="D36" s="14" t="inlineStr">
        <is>
          <t>Software &amp; smart locks</t>
        </is>
      </c>
      <c r="E36" s="14" t="inlineStr">
        <is>
          <t>Hospitable</t>
        </is>
      </c>
      <c r="F36" s="14" t="inlineStr">
        <is>
          <t>Channel manager</t>
        </is>
      </c>
      <c r="G36" s="60" t="n">
        <v>59</v>
      </c>
    </row>
    <row r="37">
      <c r="B37" s="65" t="inlineStr">
        <is>
          <t>🔒 Free lite version: 30 rows. Unlock more rows, charts and all features in the full version — see the "Upgrade to Full" tab.</t>
        </is>
      </c>
      <c r="C37" s="14" t="n"/>
      <c r="D37" s="14" t="n"/>
      <c r="E37" s="14" t="n"/>
      <c r="F37" s="14" t="n"/>
      <c r="G37" s="60" t="n"/>
    </row>
    <row r="38" hidden="1">
      <c r="B38" s="18" t="n"/>
      <c r="C38" s="14" t="n"/>
      <c r="D38" s="14" t="n"/>
      <c r="E38" s="14" t="n"/>
      <c r="F38" s="14" t="n"/>
      <c r="G38" s="60" t="n"/>
    </row>
    <row r="39" hidden="1">
      <c r="B39" s="18" t="n"/>
      <c r="C39" s="14" t="n"/>
      <c r="D39" s="14" t="n"/>
      <c r="E39" s="14" t="n"/>
      <c r="F39" s="14" t="n"/>
      <c r="G39" s="60" t="n"/>
    </row>
    <row r="40" hidden="1">
      <c r="B40" s="18" t="n"/>
      <c r="C40" s="14" t="n"/>
      <c r="D40" s="14" t="n"/>
      <c r="E40" s="14" t="n"/>
      <c r="F40" s="14" t="n"/>
      <c r="G40" s="60" t="n"/>
    </row>
    <row r="41" hidden="1">
      <c r="B41" s="18" t="n"/>
      <c r="C41" s="14" t="n"/>
      <c r="D41" s="14" t="n"/>
      <c r="E41" s="14" t="n"/>
      <c r="F41" s="14" t="n"/>
      <c r="G41" s="60" t="n"/>
    </row>
    <row r="42" hidden="1">
      <c r="B42" s="18" t="n"/>
      <c r="C42" s="14" t="n"/>
      <c r="D42" s="14" t="n"/>
      <c r="E42" s="14" t="n"/>
      <c r="F42" s="14" t="n"/>
      <c r="G42" s="60" t="n"/>
    </row>
    <row r="43" hidden="1">
      <c r="B43" s="18" t="n"/>
      <c r="C43" s="14" t="n"/>
      <c r="D43" s="14" t="n"/>
      <c r="E43" s="14" t="n"/>
      <c r="F43" s="14" t="n"/>
      <c r="G43" s="60" t="n"/>
    </row>
    <row r="44" hidden="1">
      <c r="B44" s="18" t="n"/>
      <c r="C44" s="14" t="n"/>
      <c r="D44" s="14" t="n"/>
      <c r="E44" s="14" t="n"/>
      <c r="F44" s="14" t="n"/>
      <c r="G44" s="60" t="n"/>
    </row>
    <row r="45" hidden="1">
      <c r="B45" s="18" t="n"/>
      <c r="C45" s="14" t="n"/>
      <c r="D45" s="14" t="n"/>
      <c r="E45" s="14" t="n"/>
      <c r="F45" s="14" t="n"/>
      <c r="G45" s="60" t="n"/>
    </row>
    <row r="46" hidden="1">
      <c r="B46" s="18" t="n"/>
      <c r="C46" s="14" t="n"/>
      <c r="D46" s="14" t="n"/>
      <c r="E46" s="14" t="n"/>
      <c r="F46" s="14" t="n"/>
      <c r="G46" s="60" t="n"/>
    </row>
    <row r="47" hidden="1">
      <c r="B47" s="18" t="n"/>
      <c r="C47" s="14" t="n"/>
      <c r="D47" s="14" t="n"/>
      <c r="E47" s="14" t="n"/>
      <c r="F47" s="14" t="n"/>
      <c r="G47" s="60" t="n"/>
    </row>
    <row r="48" hidden="1">
      <c r="B48" s="18" t="n"/>
      <c r="C48" s="14" t="n"/>
      <c r="D48" s="14" t="n"/>
      <c r="E48" s="14" t="n"/>
      <c r="F48" s="14" t="n"/>
      <c r="G48" s="60" t="n"/>
    </row>
    <row r="49" hidden="1">
      <c r="B49" s="18" t="n"/>
      <c r="C49" s="14" t="n"/>
      <c r="D49" s="14" t="n"/>
      <c r="E49" s="14" t="n"/>
      <c r="F49" s="14" t="n"/>
      <c r="G49" s="60" t="n"/>
    </row>
    <row r="50" hidden="1">
      <c r="B50" s="18" t="n"/>
      <c r="C50" s="14" t="n"/>
      <c r="D50" s="14" t="n"/>
      <c r="E50" s="14" t="n"/>
      <c r="F50" s="14" t="n"/>
      <c r="G50" s="60" t="n"/>
    </row>
    <row r="51" hidden="1">
      <c r="B51" s="18" t="n"/>
      <c r="C51" s="14" t="n"/>
      <c r="D51" s="14" t="n"/>
      <c r="E51" s="14" t="n"/>
      <c r="F51" s="14" t="n"/>
      <c r="G51" s="60" t="n"/>
    </row>
    <row r="52" hidden="1">
      <c r="B52" s="18" t="n"/>
      <c r="C52" s="14" t="n"/>
      <c r="D52" s="14" t="n"/>
      <c r="E52" s="14" t="n"/>
      <c r="F52" s="14" t="n"/>
      <c r="G52" s="60" t="n"/>
    </row>
    <row r="53" hidden="1">
      <c r="B53" s="18" t="n"/>
      <c r="C53" s="14" t="n"/>
      <c r="D53" s="14" t="n"/>
      <c r="E53" s="14" t="n"/>
      <c r="F53" s="14" t="n"/>
      <c r="G53" s="60" t="n"/>
    </row>
    <row r="54" hidden="1">
      <c r="B54" s="18" t="n"/>
      <c r="C54" s="14" t="n"/>
      <c r="D54" s="14" t="n"/>
      <c r="E54" s="14" t="n"/>
      <c r="F54" s="14" t="n"/>
      <c r="G54" s="60" t="n"/>
    </row>
    <row r="55" hidden="1">
      <c r="B55" s="18" t="n"/>
      <c r="C55" s="14" t="n"/>
      <c r="D55" s="14" t="n"/>
      <c r="E55" s="14" t="n"/>
      <c r="F55" s="14" t="n"/>
      <c r="G55" s="60" t="n"/>
    </row>
    <row r="56" hidden="1">
      <c r="B56" s="18" t="n"/>
      <c r="C56" s="14" t="n"/>
      <c r="D56" s="14" t="n"/>
      <c r="E56" s="14" t="n"/>
      <c r="F56" s="14" t="n"/>
      <c r="G56" s="60" t="n"/>
    </row>
    <row r="57" hidden="1">
      <c r="B57" s="18" t="n"/>
      <c r="C57" s="14" t="n"/>
      <c r="D57" s="14" t="n"/>
      <c r="E57" s="14" t="n"/>
      <c r="F57" s="14" t="n"/>
      <c r="G57" s="60" t="n"/>
    </row>
    <row r="58" hidden="1">
      <c r="B58" s="18" t="n"/>
      <c r="C58" s="14" t="n"/>
      <c r="D58" s="14" t="n"/>
      <c r="E58" s="14" t="n"/>
      <c r="F58" s="14" t="n"/>
      <c r="G58" s="60" t="n"/>
    </row>
    <row r="59" hidden="1">
      <c r="B59" s="18" t="n"/>
      <c r="C59" s="14" t="n"/>
      <c r="D59" s="14" t="n"/>
      <c r="E59" s="14" t="n"/>
      <c r="F59" s="14" t="n"/>
      <c r="G59" s="60" t="n"/>
    </row>
    <row r="60" hidden="1">
      <c r="B60" s="18" t="n"/>
      <c r="C60" s="14" t="n"/>
      <c r="D60" s="14" t="n"/>
      <c r="E60" s="14" t="n"/>
      <c r="F60" s="14" t="n"/>
      <c r="G60" s="60" t="n"/>
    </row>
    <row r="61" hidden="1">
      <c r="B61" s="18" t="n"/>
      <c r="C61" s="14" t="n"/>
      <c r="D61" s="14" t="n"/>
      <c r="E61" s="14" t="n"/>
      <c r="F61" s="14" t="n"/>
      <c r="G61" s="60" t="n"/>
    </row>
    <row r="62" hidden="1">
      <c r="B62" s="18" t="n"/>
      <c r="C62" s="14" t="n"/>
      <c r="D62" s="14" t="n"/>
      <c r="E62" s="14" t="n"/>
      <c r="F62" s="14" t="n"/>
      <c r="G62" s="60" t="n"/>
    </row>
    <row r="63" hidden="1">
      <c r="B63" s="18" t="n"/>
      <c r="C63" s="14" t="n"/>
      <c r="D63" s="14" t="n"/>
      <c r="E63" s="14" t="n"/>
      <c r="F63" s="14" t="n"/>
      <c r="G63" s="60" t="n"/>
    </row>
    <row r="64" hidden="1">
      <c r="B64" s="18" t="n"/>
      <c r="C64" s="14" t="n"/>
      <c r="D64" s="14" t="n"/>
      <c r="E64" s="14" t="n"/>
      <c r="F64" s="14" t="n"/>
      <c r="G64" s="60" t="n"/>
    </row>
    <row r="65" hidden="1">
      <c r="B65" s="18" t="n"/>
      <c r="C65" s="14" t="n"/>
      <c r="D65" s="14" t="n"/>
      <c r="E65" s="14" t="n"/>
      <c r="F65" s="14" t="n"/>
      <c r="G65" s="60" t="n"/>
    </row>
    <row r="66" hidden="1">
      <c r="B66" s="18" t="n"/>
      <c r="C66" s="14" t="n"/>
      <c r="D66" s="14" t="n"/>
      <c r="E66" s="14" t="n"/>
      <c r="F66" s="14" t="n"/>
      <c r="G66" s="60" t="n"/>
    </row>
    <row r="67" hidden="1">
      <c r="B67" s="18" t="n"/>
      <c r="C67" s="14" t="n"/>
      <c r="D67" s="14" t="n"/>
      <c r="E67" s="14" t="n"/>
      <c r="F67" s="14" t="n"/>
      <c r="G67" s="60" t="n"/>
    </row>
    <row r="68" hidden="1">
      <c r="B68" s="18" t="n"/>
      <c r="C68" s="14" t="n"/>
      <c r="D68" s="14" t="n"/>
      <c r="E68" s="14" t="n"/>
      <c r="F68" s="14" t="n"/>
      <c r="G68" s="60" t="n"/>
    </row>
    <row r="69" hidden="1">
      <c r="B69" s="18" t="n"/>
      <c r="C69" s="14" t="n"/>
      <c r="D69" s="14" t="n"/>
      <c r="E69" s="14" t="n"/>
      <c r="F69" s="14" t="n"/>
      <c r="G69" s="60" t="n"/>
    </row>
    <row r="70" hidden="1">
      <c r="B70" s="18" t="n"/>
      <c r="C70" s="14" t="n"/>
      <c r="D70" s="14" t="n"/>
      <c r="E70" s="14" t="n"/>
      <c r="F70" s="14" t="n"/>
      <c r="G70" s="60" t="n"/>
    </row>
    <row r="71" hidden="1">
      <c r="B71" s="18" t="n"/>
      <c r="C71" s="14" t="n"/>
      <c r="D71" s="14" t="n"/>
      <c r="E71" s="14" t="n"/>
      <c r="F71" s="14" t="n"/>
      <c r="G71" s="60" t="n"/>
    </row>
    <row r="72" hidden="1">
      <c r="B72" s="18" t="n"/>
      <c r="C72" s="14" t="n"/>
      <c r="D72" s="14" t="n"/>
      <c r="E72" s="14" t="n"/>
      <c r="F72" s="14" t="n"/>
      <c r="G72" s="60" t="n"/>
    </row>
    <row r="73" hidden="1">
      <c r="B73" s="18" t="n"/>
      <c r="C73" s="14" t="n"/>
      <c r="D73" s="14" t="n"/>
      <c r="E73" s="14" t="n"/>
      <c r="F73" s="14" t="n"/>
      <c r="G73" s="60" t="n"/>
    </row>
    <row r="74" hidden="1">
      <c r="B74" s="18" t="n"/>
      <c r="C74" s="14" t="n"/>
      <c r="D74" s="14" t="n"/>
      <c r="E74" s="14" t="n"/>
      <c r="F74" s="14" t="n"/>
      <c r="G74" s="60" t="n"/>
    </row>
    <row r="75" hidden="1">
      <c r="B75" s="18" t="n"/>
      <c r="C75" s="14" t="n"/>
      <c r="D75" s="14" t="n"/>
      <c r="E75" s="14" t="n"/>
      <c r="F75" s="14" t="n"/>
      <c r="G75" s="60" t="n"/>
    </row>
    <row r="76" hidden="1">
      <c r="B76" s="18" t="n"/>
      <c r="C76" s="14" t="n"/>
      <c r="D76" s="14" t="n"/>
      <c r="E76" s="14" t="n"/>
      <c r="F76" s="14" t="n"/>
      <c r="G76" s="60" t="n"/>
    </row>
    <row r="77" hidden="1">
      <c r="B77" s="18" t="n"/>
      <c r="C77" s="14" t="n"/>
      <c r="D77" s="14" t="n"/>
      <c r="E77" s="14" t="n"/>
      <c r="F77" s="14" t="n"/>
      <c r="G77" s="60" t="n"/>
    </row>
    <row r="78" hidden="1">
      <c r="B78" s="18" t="n"/>
      <c r="C78" s="14" t="n"/>
      <c r="D78" s="14" t="n"/>
      <c r="E78" s="14" t="n"/>
      <c r="F78" s="14" t="n"/>
      <c r="G78" s="60" t="n"/>
    </row>
    <row r="79" hidden="1">
      <c r="B79" s="18" t="n"/>
      <c r="C79" s="14" t="n"/>
      <c r="D79" s="14" t="n"/>
      <c r="E79" s="14" t="n"/>
      <c r="F79" s="14" t="n"/>
      <c r="G79" s="60" t="n"/>
    </row>
    <row r="80" hidden="1">
      <c r="B80" s="18" t="n"/>
      <c r="C80" s="14" t="n"/>
      <c r="D80" s="14" t="n"/>
      <c r="E80" s="14" t="n"/>
      <c r="F80" s="14" t="n"/>
      <c r="G80" s="60" t="n"/>
    </row>
    <row r="81" hidden="1">
      <c r="B81" s="18" t="n"/>
      <c r="C81" s="14" t="n"/>
      <c r="D81" s="14" t="n"/>
      <c r="E81" s="14" t="n"/>
      <c r="F81" s="14" t="n"/>
      <c r="G81" s="60" t="n"/>
    </row>
    <row r="82" hidden="1">
      <c r="B82" s="18" t="n"/>
      <c r="C82" s="14" t="n"/>
      <c r="D82" s="14" t="n"/>
      <c r="E82" s="14" t="n"/>
      <c r="F82" s="14" t="n"/>
      <c r="G82" s="60" t="n"/>
    </row>
    <row r="83" hidden="1">
      <c r="B83" s="18" t="n"/>
      <c r="C83" s="14" t="n"/>
      <c r="D83" s="14" t="n"/>
      <c r="E83" s="14" t="n"/>
      <c r="F83" s="14" t="n"/>
      <c r="G83" s="60" t="n"/>
    </row>
    <row r="84" hidden="1">
      <c r="B84" s="18" t="n"/>
      <c r="C84" s="14" t="n"/>
      <c r="D84" s="14" t="n"/>
      <c r="E84" s="14" t="n"/>
      <c r="F84" s="14" t="n"/>
      <c r="G84" s="60" t="n"/>
    </row>
    <row r="85" hidden="1">
      <c r="B85" s="18" t="n"/>
      <c r="C85" s="14" t="n"/>
      <c r="D85" s="14" t="n"/>
      <c r="E85" s="14" t="n"/>
      <c r="F85" s="14" t="n"/>
      <c r="G85" s="60" t="n"/>
    </row>
    <row r="86" hidden="1">
      <c r="B86" s="18" t="n"/>
      <c r="C86" s="14" t="n"/>
      <c r="D86" s="14" t="n"/>
      <c r="E86" s="14" t="n"/>
      <c r="F86" s="14" t="n"/>
      <c r="G86" s="60" t="n"/>
    </row>
    <row r="87" hidden="1">
      <c r="B87" s="18" t="n"/>
      <c r="C87" s="14" t="n"/>
      <c r="D87" s="14" t="n"/>
      <c r="E87" s="14" t="n"/>
      <c r="F87" s="14" t="n"/>
      <c r="G87" s="60" t="n"/>
    </row>
    <row r="88" hidden="1">
      <c r="B88" s="18" t="n"/>
      <c r="C88" s="14" t="n"/>
      <c r="D88" s="14" t="n"/>
      <c r="E88" s="14" t="n"/>
      <c r="F88" s="14" t="n"/>
      <c r="G88" s="60" t="n"/>
    </row>
    <row r="89" hidden="1">
      <c r="B89" s="18" t="n"/>
      <c r="C89" s="14" t="n"/>
      <c r="D89" s="14" t="n"/>
      <c r="E89" s="14" t="n"/>
      <c r="F89" s="14" t="n"/>
      <c r="G89" s="60" t="n"/>
    </row>
    <row r="90" hidden="1">
      <c r="B90" s="18" t="n"/>
      <c r="C90" s="14" t="n"/>
      <c r="D90" s="14" t="n"/>
      <c r="E90" s="14" t="n"/>
      <c r="F90" s="14" t="n"/>
      <c r="G90" s="60" t="n"/>
    </row>
    <row r="91" hidden="1">
      <c r="B91" s="18" t="n"/>
      <c r="C91" s="14" t="n"/>
      <c r="D91" s="14" t="n"/>
      <c r="E91" s="14" t="n"/>
      <c r="F91" s="14" t="n"/>
      <c r="G91" s="60" t="n"/>
    </row>
    <row r="92" hidden="1">
      <c r="B92" s="18" t="n"/>
      <c r="C92" s="14" t="n"/>
      <c r="D92" s="14" t="n"/>
      <c r="E92" s="14" t="n"/>
      <c r="F92" s="14" t="n"/>
      <c r="G92" s="60" t="n"/>
    </row>
    <row r="93" hidden="1">
      <c r="B93" s="18" t="n"/>
      <c r="C93" s="14" t="n"/>
      <c r="D93" s="14" t="n"/>
      <c r="E93" s="14" t="n"/>
      <c r="F93" s="14" t="n"/>
      <c r="G93" s="60" t="n"/>
    </row>
    <row r="94" hidden="1">
      <c r="B94" s="18" t="n"/>
      <c r="C94" s="14" t="n"/>
      <c r="D94" s="14" t="n"/>
      <c r="E94" s="14" t="n"/>
      <c r="F94" s="14" t="n"/>
      <c r="G94" s="60" t="n"/>
    </row>
    <row r="95" hidden="1">
      <c r="B95" s="18" t="n"/>
      <c r="C95" s="14" t="n"/>
      <c r="D95" s="14" t="n"/>
      <c r="E95" s="14" t="n"/>
      <c r="F95" s="14" t="n"/>
      <c r="G95" s="60" t="n"/>
    </row>
    <row r="96" hidden="1">
      <c r="B96" s="18" t="n"/>
      <c r="C96" s="14" t="n"/>
      <c r="D96" s="14" t="n"/>
      <c r="E96" s="14" t="n"/>
      <c r="F96" s="14" t="n"/>
      <c r="G96" s="60" t="n"/>
    </row>
    <row r="97" hidden="1">
      <c r="B97" s="18" t="n"/>
      <c r="C97" s="14" t="n"/>
      <c r="D97" s="14" t="n"/>
      <c r="E97" s="14" t="n"/>
      <c r="F97" s="14" t="n"/>
      <c r="G97" s="60" t="n"/>
    </row>
    <row r="98" hidden="1">
      <c r="B98" s="18" t="n"/>
      <c r="C98" s="14" t="n"/>
      <c r="D98" s="14" t="n"/>
      <c r="E98" s="14" t="n"/>
      <c r="F98" s="14" t="n"/>
      <c r="G98" s="60" t="n"/>
    </row>
    <row r="99" hidden="1">
      <c r="B99" s="18" t="n"/>
      <c r="C99" s="14" t="n"/>
      <c r="D99" s="14" t="n"/>
      <c r="E99" s="14" t="n"/>
      <c r="F99" s="14" t="n"/>
      <c r="G99" s="60" t="n"/>
    </row>
    <row r="100" hidden="1">
      <c r="B100" s="18" t="n"/>
      <c r="C100" s="14" t="n"/>
      <c r="D100" s="14" t="n"/>
      <c r="E100" s="14" t="n"/>
      <c r="F100" s="14" t="n"/>
      <c r="G100" s="60" t="n"/>
    </row>
    <row r="101" hidden="1">
      <c r="B101" s="18" t="n"/>
      <c r="C101" s="14" t="n"/>
      <c r="D101" s="14" t="n"/>
      <c r="E101" s="14" t="n"/>
      <c r="F101" s="14" t="n"/>
      <c r="G101" s="60" t="n"/>
    </row>
    <row r="102" hidden="1">
      <c r="B102" s="18" t="n"/>
      <c r="C102" s="14" t="n"/>
      <c r="D102" s="14" t="n"/>
      <c r="E102" s="14" t="n"/>
      <c r="F102" s="14" t="n"/>
      <c r="G102" s="60" t="n"/>
    </row>
    <row r="103" hidden="1">
      <c r="B103" s="18" t="n"/>
      <c r="C103" s="14" t="n"/>
      <c r="D103" s="14" t="n"/>
      <c r="E103" s="14" t="n"/>
      <c r="F103" s="14" t="n"/>
      <c r="G103" s="60" t="n"/>
    </row>
    <row r="104" hidden="1">
      <c r="B104" s="18" t="n"/>
      <c r="C104" s="14" t="n"/>
      <c r="D104" s="14" t="n"/>
      <c r="E104" s="14" t="n"/>
      <c r="F104" s="14" t="n"/>
      <c r="G104" s="60" t="n"/>
    </row>
    <row r="105" hidden="1">
      <c r="B105" s="18" t="n"/>
      <c r="C105" s="14" t="n"/>
      <c r="D105" s="14" t="n"/>
      <c r="E105" s="14" t="n"/>
      <c r="F105" s="14" t="n"/>
      <c r="G105" s="60" t="n"/>
    </row>
    <row r="106" hidden="1">
      <c r="B106" s="18" t="n"/>
      <c r="C106" s="14" t="n"/>
      <c r="D106" s="14" t="n"/>
      <c r="E106" s="14" t="n"/>
      <c r="F106" s="14" t="n"/>
      <c r="G106" s="60" t="n"/>
    </row>
    <row r="107" hidden="1">
      <c r="B107" s="18" t="n"/>
      <c r="C107" s="14" t="n"/>
      <c r="D107" s="14" t="n"/>
      <c r="E107" s="14" t="n"/>
      <c r="F107" s="14" t="n"/>
      <c r="G107" s="60" t="n"/>
    </row>
    <row r="108" hidden="1">
      <c r="B108" s="18" t="n"/>
      <c r="C108" s="14" t="n"/>
      <c r="D108" s="14" t="n"/>
      <c r="E108" s="14" t="n"/>
      <c r="F108" s="14" t="n"/>
      <c r="G108" s="60" t="n"/>
    </row>
    <row r="109" hidden="1">
      <c r="B109" s="18" t="n"/>
      <c r="C109" s="14" t="n"/>
      <c r="D109" s="14" t="n"/>
      <c r="E109" s="14" t="n"/>
      <c r="F109" s="14" t="n"/>
      <c r="G109" s="60" t="n"/>
    </row>
    <row r="110" hidden="1">
      <c r="B110" s="18" t="n"/>
      <c r="C110" s="14" t="n"/>
      <c r="D110" s="14" t="n"/>
      <c r="E110" s="14" t="n"/>
      <c r="F110" s="14" t="n"/>
      <c r="G110" s="60" t="n"/>
    </row>
    <row r="111" hidden="1">
      <c r="B111" s="18" t="n"/>
      <c r="C111" s="14" t="n"/>
      <c r="D111" s="14" t="n"/>
      <c r="E111" s="14" t="n"/>
      <c r="F111" s="14" t="n"/>
      <c r="G111" s="60" t="n"/>
    </row>
    <row r="112" hidden="1">
      <c r="B112" s="18" t="n"/>
      <c r="C112" s="14" t="n"/>
      <c r="D112" s="14" t="n"/>
      <c r="E112" s="14" t="n"/>
      <c r="F112" s="14" t="n"/>
      <c r="G112" s="60" t="n"/>
    </row>
    <row r="113" hidden="1">
      <c r="B113" s="18" t="n"/>
      <c r="C113" s="14" t="n"/>
      <c r="D113" s="14" t="n"/>
      <c r="E113" s="14" t="n"/>
      <c r="F113" s="14" t="n"/>
      <c r="G113" s="60" t="n"/>
    </row>
    <row r="114" hidden="1">
      <c r="B114" s="18" t="n"/>
      <c r="C114" s="14" t="n"/>
      <c r="D114" s="14" t="n"/>
      <c r="E114" s="14" t="n"/>
      <c r="F114" s="14" t="n"/>
      <c r="G114" s="60" t="n"/>
    </row>
    <row r="115" hidden="1">
      <c r="B115" s="18" t="n"/>
      <c r="C115" s="14" t="n"/>
      <c r="D115" s="14" t="n"/>
      <c r="E115" s="14" t="n"/>
      <c r="F115" s="14" t="n"/>
      <c r="G115" s="60" t="n"/>
    </row>
    <row r="116" hidden="1">
      <c r="B116" s="18" t="n"/>
      <c r="C116" s="14" t="n"/>
      <c r="D116" s="14" t="n"/>
      <c r="E116" s="14" t="n"/>
      <c r="F116" s="14" t="n"/>
      <c r="G116" s="60" t="n"/>
    </row>
    <row r="117" hidden="1">
      <c r="B117" s="18" t="n"/>
      <c r="C117" s="14" t="n"/>
      <c r="D117" s="14" t="n"/>
      <c r="E117" s="14" t="n"/>
      <c r="F117" s="14" t="n"/>
      <c r="G117" s="60" t="n"/>
    </row>
    <row r="118" hidden="1">
      <c r="B118" s="18" t="n"/>
      <c r="C118" s="14" t="n"/>
      <c r="D118" s="14" t="n"/>
      <c r="E118" s="14" t="n"/>
      <c r="F118" s="14" t="n"/>
      <c r="G118" s="60" t="n"/>
    </row>
    <row r="119" hidden="1">
      <c r="B119" s="18" t="n"/>
      <c r="C119" s="14" t="n"/>
      <c r="D119" s="14" t="n"/>
      <c r="E119" s="14" t="n"/>
      <c r="F119" s="14" t="n"/>
      <c r="G119" s="60" t="n"/>
    </row>
    <row r="120" hidden="1">
      <c r="B120" s="18" t="n"/>
      <c r="C120" s="14" t="n"/>
      <c r="D120" s="14" t="n"/>
      <c r="E120" s="14" t="n"/>
      <c r="F120" s="14" t="n"/>
      <c r="G120" s="60" t="n"/>
    </row>
    <row r="121" hidden="1">
      <c r="B121" s="18" t="n"/>
      <c r="C121" s="14" t="n"/>
      <c r="D121" s="14" t="n"/>
      <c r="E121" s="14" t="n"/>
      <c r="F121" s="14" t="n"/>
      <c r="G121" s="60" t="n"/>
    </row>
    <row r="122" hidden="1">
      <c r="B122" s="18" t="n"/>
      <c r="C122" s="14" t="n"/>
      <c r="D122" s="14" t="n"/>
      <c r="E122" s="14" t="n"/>
      <c r="F122" s="14" t="n"/>
      <c r="G122" s="60" t="n"/>
    </row>
    <row r="123" hidden="1">
      <c r="B123" s="18" t="n"/>
      <c r="C123" s="14" t="n"/>
      <c r="D123" s="14" t="n"/>
      <c r="E123" s="14" t="n"/>
      <c r="F123" s="14" t="n"/>
      <c r="G123" s="60" t="n"/>
    </row>
    <row r="124" hidden="1">
      <c r="B124" s="18" t="n"/>
      <c r="C124" s="14" t="n"/>
      <c r="D124" s="14" t="n"/>
      <c r="E124" s="14" t="n"/>
      <c r="F124" s="14" t="n"/>
      <c r="G124" s="60" t="n"/>
    </row>
    <row r="125" hidden="1">
      <c r="B125" s="18" t="n"/>
      <c r="C125" s="14" t="n"/>
      <c r="D125" s="14" t="n"/>
      <c r="E125" s="14" t="n"/>
      <c r="F125" s="14" t="n"/>
      <c r="G125" s="60" t="n"/>
    </row>
    <row r="126" hidden="1">
      <c r="B126" s="18" t="n"/>
      <c r="C126" s="14" t="n"/>
      <c r="D126" s="14" t="n"/>
      <c r="E126" s="14" t="n"/>
      <c r="F126" s="14" t="n"/>
      <c r="G126" s="60" t="n"/>
    </row>
    <row r="127" hidden="1">
      <c r="B127" s="18" t="n"/>
      <c r="C127" s="14" t="n"/>
      <c r="D127" s="14" t="n"/>
      <c r="E127" s="14" t="n"/>
      <c r="F127" s="14" t="n"/>
      <c r="G127" s="60" t="n"/>
    </row>
    <row r="128" hidden="1">
      <c r="B128" s="18" t="n"/>
      <c r="C128" s="14" t="n"/>
      <c r="D128" s="14" t="n"/>
      <c r="E128" s="14" t="n"/>
      <c r="F128" s="14" t="n"/>
      <c r="G128" s="60" t="n"/>
    </row>
    <row r="129" hidden="1">
      <c r="B129" s="18" t="n"/>
      <c r="C129" s="14" t="n"/>
      <c r="D129" s="14" t="n"/>
      <c r="E129" s="14" t="n"/>
      <c r="F129" s="14" t="n"/>
      <c r="G129" s="60" t="n"/>
    </row>
    <row r="130" hidden="1">
      <c r="B130" s="18" t="n"/>
      <c r="C130" s="14" t="n"/>
      <c r="D130" s="14" t="n"/>
      <c r="E130" s="14" t="n"/>
      <c r="F130" s="14" t="n"/>
      <c r="G130" s="60" t="n"/>
    </row>
    <row r="131" hidden="1">
      <c r="B131" s="18" t="n"/>
      <c r="C131" s="14" t="n"/>
      <c r="D131" s="14" t="n"/>
      <c r="E131" s="14" t="n"/>
      <c r="F131" s="14" t="n"/>
      <c r="G131" s="60" t="n"/>
    </row>
    <row r="132" hidden="1">
      <c r="B132" s="18" t="n"/>
      <c r="C132" s="14" t="n"/>
      <c r="D132" s="14" t="n"/>
      <c r="E132" s="14" t="n"/>
      <c r="F132" s="14" t="n"/>
      <c r="G132" s="60" t="n"/>
    </row>
    <row r="133" hidden="1">
      <c r="B133" s="18" t="n"/>
      <c r="C133" s="14" t="n"/>
      <c r="D133" s="14" t="n"/>
      <c r="E133" s="14" t="n"/>
      <c r="F133" s="14" t="n"/>
      <c r="G133" s="60" t="n"/>
    </row>
    <row r="134" hidden="1">
      <c r="B134" s="18" t="n"/>
      <c r="C134" s="14" t="n"/>
      <c r="D134" s="14" t="n"/>
      <c r="E134" s="14" t="n"/>
      <c r="F134" s="14" t="n"/>
      <c r="G134" s="60" t="n"/>
    </row>
    <row r="135" hidden="1">
      <c r="B135" s="18" t="n"/>
      <c r="C135" s="14" t="n"/>
      <c r="D135" s="14" t="n"/>
      <c r="E135" s="14" t="n"/>
      <c r="F135" s="14" t="n"/>
      <c r="G135" s="60" t="n"/>
    </row>
    <row r="136" hidden="1">
      <c r="B136" s="18" t="n"/>
      <c r="C136" s="14" t="n"/>
      <c r="D136" s="14" t="n"/>
      <c r="E136" s="14" t="n"/>
      <c r="F136" s="14" t="n"/>
      <c r="G136" s="60" t="n"/>
    </row>
    <row r="137" hidden="1">
      <c r="B137" s="18" t="n"/>
      <c r="C137" s="14" t="n"/>
      <c r="D137" s="14" t="n"/>
      <c r="E137" s="14" t="n"/>
      <c r="F137" s="14" t="n"/>
      <c r="G137" s="60" t="n"/>
    </row>
    <row r="138" hidden="1">
      <c r="B138" s="18" t="n"/>
      <c r="C138" s="14" t="n"/>
      <c r="D138" s="14" t="n"/>
      <c r="E138" s="14" t="n"/>
      <c r="F138" s="14" t="n"/>
      <c r="G138" s="60" t="n"/>
    </row>
    <row r="139" hidden="1">
      <c r="B139" s="18" t="n"/>
      <c r="C139" s="14" t="n"/>
      <c r="D139" s="14" t="n"/>
      <c r="E139" s="14" t="n"/>
      <c r="F139" s="14" t="n"/>
      <c r="G139" s="60" t="n"/>
    </row>
    <row r="140" hidden="1">
      <c r="B140" s="18" t="n"/>
      <c r="C140" s="14" t="n"/>
      <c r="D140" s="14" t="n"/>
      <c r="E140" s="14" t="n"/>
      <c r="F140" s="14" t="n"/>
      <c r="G140" s="60" t="n"/>
    </row>
    <row r="141" hidden="1">
      <c r="B141" s="18" t="n"/>
      <c r="C141" s="14" t="n"/>
      <c r="D141" s="14" t="n"/>
      <c r="E141" s="14" t="n"/>
      <c r="F141" s="14" t="n"/>
      <c r="G141" s="60" t="n"/>
    </row>
    <row r="142" hidden="1">
      <c r="B142" s="18" t="n"/>
      <c r="C142" s="14" t="n"/>
      <c r="D142" s="14" t="n"/>
      <c r="E142" s="14" t="n"/>
      <c r="F142" s="14" t="n"/>
      <c r="G142" s="60" t="n"/>
    </row>
    <row r="143" hidden="1">
      <c r="B143" s="18" t="n"/>
      <c r="C143" s="14" t="n"/>
      <c r="D143" s="14" t="n"/>
      <c r="E143" s="14" t="n"/>
      <c r="F143" s="14" t="n"/>
      <c r="G143" s="60" t="n"/>
    </row>
    <row r="144" hidden="1">
      <c r="B144" s="18" t="n"/>
      <c r="C144" s="14" t="n"/>
      <c r="D144" s="14" t="n"/>
      <c r="E144" s="14" t="n"/>
      <c r="F144" s="14" t="n"/>
      <c r="G144" s="60" t="n"/>
    </row>
    <row r="145" hidden="1">
      <c r="B145" s="18" t="n"/>
      <c r="C145" s="14" t="n"/>
      <c r="D145" s="14" t="n"/>
      <c r="E145" s="14" t="n"/>
      <c r="F145" s="14" t="n"/>
      <c r="G145" s="60" t="n"/>
    </row>
    <row r="146" hidden="1">
      <c r="B146" s="18" t="n"/>
      <c r="C146" s="14" t="n"/>
      <c r="D146" s="14" t="n"/>
      <c r="E146" s="14" t="n"/>
      <c r="F146" s="14" t="n"/>
      <c r="G146" s="60" t="n"/>
    </row>
    <row r="147" hidden="1">
      <c r="B147" s="18" t="n"/>
      <c r="C147" s="14" t="n"/>
      <c r="D147" s="14" t="n"/>
      <c r="E147" s="14" t="n"/>
      <c r="F147" s="14" t="n"/>
      <c r="G147" s="60" t="n"/>
    </row>
    <row r="148" hidden="1">
      <c r="B148" s="18" t="n"/>
      <c r="C148" s="14" t="n"/>
      <c r="D148" s="14" t="n"/>
      <c r="E148" s="14" t="n"/>
      <c r="F148" s="14" t="n"/>
      <c r="G148" s="60" t="n"/>
    </row>
    <row r="149" hidden="1">
      <c r="B149" s="18" t="n"/>
      <c r="C149" s="14" t="n"/>
      <c r="D149" s="14" t="n"/>
      <c r="E149" s="14" t="n"/>
      <c r="F149" s="14" t="n"/>
      <c r="G149" s="60" t="n"/>
    </row>
    <row r="150" hidden="1">
      <c r="B150" s="18" t="n"/>
      <c r="C150" s="14" t="n"/>
      <c r="D150" s="14" t="n"/>
      <c r="E150" s="14" t="n"/>
      <c r="F150" s="14" t="n"/>
      <c r="G150" s="60" t="n"/>
    </row>
    <row r="151" hidden="1">
      <c r="B151" s="18" t="n"/>
      <c r="C151" s="14" t="n"/>
      <c r="D151" s="14" t="n"/>
      <c r="E151" s="14" t="n"/>
      <c r="F151" s="14" t="n"/>
      <c r="G151" s="60" t="n"/>
    </row>
    <row r="152" hidden="1">
      <c r="B152" s="18" t="n"/>
      <c r="C152" s="14" t="n"/>
      <c r="D152" s="14" t="n"/>
      <c r="E152" s="14" t="n"/>
      <c r="F152" s="14" t="n"/>
      <c r="G152" s="60" t="n"/>
    </row>
    <row r="153" hidden="1">
      <c r="B153" s="18" t="n"/>
      <c r="C153" s="14" t="n"/>
      <c r="D153" s="14" t="n"/>
      <c r="E153" s="14" t="n"/>
      <c r="F153" s="14" t="n"/>
      <c r="G153" s="60" t="n"/>
    </row>
    <row r="154" hidden="1">
      <c r="B154" s="18" t="n"/>
      <c r="C154" s="14" t="n"/>
      <c r="D154" s="14" t="n"/>
      <c r="E154" s="14" t="n"/>
      <c r="F154" s="14" t="n"/>
      <c r="G154" s="60" t="n"/>
    </row>
    <row r="155" hidden="1">
      <c r="B155" s="18" t="n"/>
      <c r="C155" s="14" t="n"/>
      <c r="D155" s="14" t="n"/>
      <c r="E155" s="14" t="n"/>
      <c r="F155" s="14" t="n"/>
      <c r="G155" s="60" t="n"/>
    </row>
    <row r="156" hidden="1">
      <c r="B156" s="18" t="n"/>
      <c r="C156" s="14" t="n"/>
      <c r="D156" s="14" t="n"/>
      <c r="E156" s="14" t="n"/>
      <c r="F156" s="14" t="n"/>
      <c r="G156" s="60" t="n"/>
    </row>
    <row r="157" hidden="1">
      <c r="B157" s="18" t="n"/>
      <c r="C157" s="14" t="n"/>
      <c r="D157" s="14" t="n"/>
      <c r="E157" s="14" t="n"/>
      <c r="F157" s="14" t="n"/>
      <c r="G157" s="60" t="n"/>
    </row>
    <row r="158" hidden="1">
      <c r="B158" s="18" t="n"/>
      <c r="C158" s="14" t="n"/>
      <c r="D158" s="14" t="n"/>
      <c r="E158" s="14" t="n"/>
      <c r="F158" s="14" t="n"/>
      <c r="G158" s="60" t="n"/>
    </row>
    <row r="159" hidden="1">
      <c r="B159" s="18" t="n"/>
      <c r="C159" s="14" t="n"/>
      <c r="D159" s="14" t="n"/>
      <c r="E159" s="14" t="n"/>
      <c r="F159" s="14" t="n"/>
      <c r="G159" s="60" t="n"/>
    </row>
    <row r="160" hidden="1">
      <c r="B160" s="18" t="n"/>
      <c r="C160" s="14" t="n"/>
      <c r="D160" s="14" t="n"/>
      <c r="E160" s="14" t="n"/>
      <c r="F160" s="14" t="n"/>
      <c r="G160" s="60" t="n"/>
    </row>
    <row r="161" hidden="1">
      <c r="B161" s="18" t="n"/>
      <c r="C161" s="14" t="n"/>
      <c r="D161" s="14" t="n"/>
      <c r="E161" s="14" t="n"/>
      <c r="F161" s="14" t="n"/>
      <c r="G161" s="60" t="n"/>
    </row>
    <row r="162" hidden="1">
      <c r="B162" s="18" t="n"/>
      <c r="C162" s="14" t="n"/>
      <c r="D162" s="14" t="n"/>
      <c r="E162" s="14" t="n"/>
      <c r="F162" s="14" t="n"/>
      <c r="G162" s="60" t="n"/>
    </row>
    <row r="163" hidden="1">
      <c r="B163" s="18" t="n"/>
      <c r="C163" s="14" t="n"/>
      <c r="D163" s="14" t="n"/>
      <c r="E163" s="14" t="n"/>
      <c r="F163" s="14" t="n"/>
      <c r="G163" s="60" t="n"/>
    </row>
    <row r="164" hidden="1">
      <c r="B164" s="18" t="n"/>
      <c r="C164" s="14" t="n"/>
      <c r="D164" s="14" t="n"/>
      <c r="E164" s="14" t="n"/>
      <c r="F164" s="14" t="n"/>
      <c r="G164" s="60" t="n"/>
    </row>
    <row r="165" hidden="1">
      <c r="B165" s="18" t="n"/>
      <c r="C165" s="14" t="n"/>
      <c r="D165" s="14" t="n"/>
      <c r="E165" s="14" t="n"/>
      <c r="F165" s="14" t="n"/>
      <c r="G165" s="60" t="n"/>
    </row>
    <row r="166" hidden="1">
      <c r="B166" s="18" t="n"/>
      <c r="C166" s="14" t="n"/>
      <c r="D166" s="14" t="n"/>
      <c r="E166" s="14" t="n"/>
      <c r="F166" s="14" t="n"/>
      <c r="G166" s="60" t="n"/>
    </row>
    <row r="167" hidden="1">
      <c r="B167" s="18" t="n"/>
      <c r="C167" s="14" t="n"/>
      <c r="D167" s="14" t="n"/>
      <c r="E167" s="14" t="n"/>
      <c r="F167" s="14" t="n"/>
      <c r="G167" s="60" t="n"/>
    </row>
    <row r="168" hidden="1">
      <c r="B168" s="18" t="n"/>
      <c r="C168" s="14" t="n"/>
      <c r="D168" s="14" t="n"/>
      <c r="E168" s="14" t="n"/>
      <c r="F168" s="14" t="n"/>
      <c r="G168" s="60" t="n"/>
    </row>
    <row r="169" hidden="1">
      <c r="B169" s="18" t="n"/>
      <c r="C169" s="14" t="n"/>
      <c r="D169" s="14" t="n"/>
      <c r="E169" s="14" t="n"/>
      <c r="F169" s="14" t="n"/>
      <c r="G169" s="60" t="n"/>
    </row>
    <row r="170" hidden="1">
      <c r="B170" s="18" t="n"/>
      <c r="C170" s="14" t="n"/>
      <c r="D170" s="14" t="n"/>
      <c r="E170" s="14" t="n"/>
      <c r="F170" s="14" t="n"/>
      <c r="G170" s="60" t="n"/>
    </row>
    <row r="171" hidden="1">
      <c r="B171" s="18" t="n"/>
      <c r="C171" s="14" t="n"/>
      <c r="D171" s="14" t="n"/>
      <c r="E171" s="14" t="n"/>
      <c r="F171" s="14" t="n"/>
      <c r="G171" s="60" t="n"/>
    </row>
    <row r="172" hidden="1">
      <c r="B172" s="18" t="n"/>
      <c r="C172" s="14" t="n"/>
      <c r="D172" s="14" t="n"/>
      <c r="E172" s="14" t="n"/>
      <c r="F172" s="14" t="n"/>
      <c r="G172" s="60" t="n"/>
    </row>
    <row r="173" hidden="1">
      <c r="B173" s="18" t="n"/>
      <c r="C173" s="14" t="n"/>
      <c r="D173" s="14" t="n"/>
      <c r="E173" s="14" t="n"/>
      <c r="F173" s="14" t="n"/>
      <c r="G173" s="60" t="n"/>
    </row>
    <row r="174" hidden="1">
      <c r="B174" s="18" t="n"/>
      <c r="C174" s="14" t="n"/>
      <c r="D174" s="14" t="n"/>
      <c r="E174" s="14" t="n"/>
      <c r="F174" s="14" t="n"/>
      <c r="G174" s="60" t="n"/>
    </row>
    <row r="175" hidden="1">
      <c r="B175" s="18" t="n"/>
      <c r="C175" s="14" t="n"/>
      <c r="D175" s="14" t="n"/>
      <c r="E175" s="14" t="n"/>
      <c r="F175" s="14" t="n"/>
      <c r="G175" s="60" t="n"/>
    </row>
    <row r="176" hidden="1">
      <c r="B176" s="18" t="n"/>
      <c r="C176" s="14" t="n"/>
      <c r="D176" s="14" t="n"/>
      <c r="E176" s="14" t="n"/>
      <c r="F176" s="14" t="n"/>
      <c r="G176" s="60" t="n"/>
    </row>
    <row r="177" hidden="1">
      <c r="B177" s="18" t="n"/>
      <c r="C177" s="14" t="n"/>
      <c r="D177" s="14" t="n"/>
      <c r="E177" s="14" t="n"/>
      <c r="F177" s="14" t="n"/>
      <c r="G177" s="60" t="n"/>
    </row>
    <row r="178" hidden="1">
      <c r="B178" s="18" t="n"/>
      <c r="C178" s="14" t="n"/>
      <c r="D178" s="14" t="n"/>
      <c r="E178" s="14" t="n"/>
      <c r="F178" s="14" t="n"/>
      <c r="G178" s="60" t="n"/>
    </row>
    <row r="179" hidden="1">
      <c r="B179" s="18" t="n"/>
      <c r="C179" s="14" t="n"/>
      <c r="D179" s="14" t="n"/>
      <c r="E179" s="14" t="n"/>
      <c r="F179" s="14" t="n"/>
      <c r="G179" s="60" t="n"/>
    </row>
    <row r="180" hidden="1">
      <c r="B180" s="18" t="n"/>
      <c r="C180" s="14" t="n"/>
      <c r="D180" s="14" t="n"/>
      <c r="E180" s="14" t="n"/>
      <c r="F180" s="14" t="n"/>
      <c r="G180" s="60" t="n"/>
    </row>
    <row r="181" hidden="1">
      <c r="B181" s="18" t="n"/>
      <c r="C181" s="14" t="n"/>
      <c r="D181" s="14" t="n"/>
      <c r="E181" s="14" t="n"/>
      <c r="F181" s="14" t="n"/>
      <c r="G181" s="60" t="n"/>
    </row>
    <row r="182" hidden="1">
      <c r="B182" s="18" t="n"/>
      <c r="C182" s="14" t="n"/>
      <c r="D182" s="14" t="n"/>
      <c r="E182" s="14" t="n"/>
      <c r="F182" s="14" t="n"/>
      <c r="G182" s="60" t="n"/>
    </row>
    <row r="183" hidden="1">
      <c r="B183" s="18" t="n"/>
      <c r="C183" s="14" t="n"/>
      <c r="D183" s="14" t="n"/>
      <c r="E183" s="14" t="n"/>
      <c r="F183" s="14" t="n"/>
      <c r="G183" s="60" t="n"/>
    </row>
    <row r="184" hidden="1">
      <c r="B184" s="18" t="n"/>
      <c r="C184" s="14" t="n"/>
      <c r="D184" s="14" t="n"/>
      <c r="E184" s="14" t="n"/>
      <c r="F184" s="14" t="n"/>
      <c r="G184" s="60" t="n"/>
    </row>
    <row r="185" hidden="1">
      <c r="B185" s="18" t="n"/>
      <c r="C185" s="14" t="n"/>
      <c r="D185" s="14" t="n"/>
      <c r="E185" s="14" t="n"/>
      <c r="F185" s="14" t="n"/>
      <c r="G185" s="60" t="n"/>
    </row>
    <row r="186" hidden="1">
      <c r="B186" s="18" t="n"/>
      <c r="C186" s="14" t="n"/>
      <c r="D186" s="14" t="n"/>
      <c r="E186" s="14" t="n"/>
      <c r="F186" s="14" t="n"/>
      <c r="G186" s="60" t="n"/>
    </row>
    <row r="187" hidden="1">
      <c r="B187" s="18" t="n"/>
      <c r="C187" s="14" t="n"/>
      <c r="D187" s="14" t="n"/>
      <c r="E187" s="14" t="n"/>
      <c r="F187" s="14" t="n"/>
      <c r="G187" s="60" t="n"/>
    </row>
    <row r="188" hidden="1">
      <c r="B188" s="18" t="n"/>
      <c r="C188" s="14" t="n"/>
      <c r="D188" s="14" t="n"/>
      <c r="E188" s="14" t="n"/>
      <c r="F188" s="14" t="n"/>
      <c r="G188" s="60" t="n"/>
    </row>
    <row r="189" hidden="1">
      <c r="B189" s="18" t="n"/>
      <c r="C189" s="14" t="n"/>
      <c r="D189" s="14" t="n"/>
      <c r="E189" s="14" t="n"/>
      <c r="F189" s="14" t="n"/>
      <c r="G189" s="60" t="n"/>
    </row>
    <row r="190" hidden="1">
      <c r="B190" s="18" t="n"/>
      <c r="C190" s="14" t="n"/>
      <c r="D190" s="14" t="n"/>
      <c r="E190" s="14" t="n"/>
      <c r="F190" s="14" t="n"/>
      <c r="G190" s="60" t="n"/>
    </row>
    <row r="191" hidden="1">
      <c r="B191" s="18" t="n"/>
      <c r="C191" s="14" t="n"/>
      <c r="D191" s="14" t="n"/>
      <c r="E191" s="14" t="n"/>
      <c r="F191" s="14" t="n"/>
      <c r="G191" s="60" t="n"/>
    </row>
    <row r="192" hidden="1">
      <c r="B192" s="18" t="n"/>
      <c r="C192" s="14" t="n"/>
      <c r="D192" s="14" t="n"/>
      <c r="E192" s="14" t="n"/>
      <c r="F192" s="14" t="n"/>
      <c r="G192" s="60" t="n"/>
    </row>
    <row r="193" hidden="1">
      <c r="B193" s="18" t="n"/>
      <c r="C193" s="14" t="n"/>
      <c r="D193" s="14" t="n"/>
      <c r="E193" s="14" t="n"/>
      <c r="F193" s="14" t="n"/>
      <c r="G193" s="60" t="n"/>
    </row>
    <row r="194" hidden="1">
      <c r="B194" s="18" t="n"/>
      <c r="C194" s="14" t="n"/>
      <c r="D194" s="14" t="n"/>
      <c r="E194" s="14" t="n"/>
      <c r="F194" s="14" t="n"/>
      <c r="G194" s="60" t="n"/>
    </row>
    <row r="195" hidden="1">
      <c r="B195" s="18" t="n"/>
      <c r="C195" s="14" t="n"/>
      <c r="D195" s="14" t="n"/>
      <c r="E195" s="14" t="n"/>
      <c r="F195" s="14" t="n"/>
      <c r="G195" s="60" t="n"/>
    </row>
    <row r="196" hidden="1">
      <c r="B196" s="18" t="n"/>
      <c r="C196" s="14" t="n"/>
      <c r="D196" s="14" t="n"/>
      <c r="E196" s="14" t="n"/>
      <c r="F196" s="14" t="n"/>
      <c r="G196" s="60" t="n"/>
    </row>
    <row r="197" hidden="1">
      <c r="B197" s="18" t="n"/>
      <c r="C197" s="14" t="n"/>
      <c r="D197" s="14" t="n"/>
      <c r="E197" s="14" t="n"/>
      <c r="F197" s="14" t="n"/>
      <c r="G197" s="60" t="n"/>
    </row>
    <row r="198" hidden="1">
      <c r="B198" s="18" t="n"/>
      <c r="C198" s="14" t="n"/>
      <c r="D198" s="14" t="n"/>
      <c r="E198" s="14" t="n"/>
      <c r="F198" s="14" t="n"/>
      <c r="G198" s="60" t="n"/>
    </row>
    <row r="199" hidden="1">
      <c r="B199" s="18" t="n"/>
      <c r="C199" s="14" t="n"/>
      <c r="D199" s="14" t="n"/>
      <c r="E199" s="14" t="n"/>
      <c r="F199" s="14" t="n"/>
      <c r="G199" s="60" t="n"/>
    </row>
    <row r="200" hidden="1">
      <c r="B200" s="18" t="n"/>
      <c r="C200" s="14" t="n"/>
      <c r="D200" s="14" t="n"/>
      <c r="E200" s="14" t="n"/>
      <c r="F200" s="14" t="n"/>
      <c r="G200" s="60" t="n"/>
    </row>
    <row r="201" hidden="1">
      <c r="B201" s="18" t="n"/>
      <c r="C201" s="14" t="n"/>
      <c r="D201" s="14" t="n"/>
      <c r="E201" s="14" t="n"/>
      <c r="F201" s="14" t="n"/>
      <c r="G201" s="60" t="n"/>
    </row>
    <row r="202" hidden="1">
      <c r="B202" s="18" t="n"/>
      <c r="C202" s="14" t="n"/>
      <c r="D202" s="14" t="n"/>
      <c r="E202" s="14" t="n"/>
      <c r="F202" s="14" t="n"/>
      <c r="G202" s="60" t="n"/>
    </row>
    <row r="203" hidden="1">
      <c r="B203" s="18" t="n"/>
      <c r="C203" s="14" t="n"/>
      <c r="D203" s="14" t="n"/>
      <c r="E203" s="14" t="n"/>
      <c r="F203" s="14" t="n"/>
      <c r="G203" s="60" t="n"/>
    </row>
    <row r="204" hidden="1">
      <c r="B204" s="18" t="n"/>
      <c r="C204" s="14" t="n"/>
      <c r="D204" s="14" t="n"/>
      <c r="E204" s="14" t="n"/>
      <c r="F204" s="14" t="n"/>
      <c r="G204" s="60" t="n"/>
    </row>
    <row r="205" hidden="1">
      <c r="B205" s="18" t="n"/>
      <c r="C205" s="14" t="n"/>
      <c r="D205" s="14" t="n"/>
      <c r="E205" s="14" t="n"/>
      <c r="F205" s="14" t="n"/>
      <c r="G205" s="60" t="n"/>
    </row>
    <row r="206" hidden="1">
      <c r="B206" s="18" t="n"/>
      <c r="C206" s="14" t="n"/>
      <c r="D206" s="14" t="n"/>
      <c r="E206" s="14" t="n"/>
      <c r="F206" s="14" t="n"/>
      <c r="G206" s="60" t="n"/>
    </row>
    <row r="207" hidden="1">
      <c r="B207" s="18" t="n"/>
      <c r="C207" s="14" t="n"/>
      <c r="D207" s="14" t="n"/>
      <c r="E207" s="14" t="n"/>
      <c r="F207" s="14" t="n"/>
      <c r="G207" s="60" t="n"/>
    </row>
    <row r="208" hidden="1">
      <c r="B208" s="18" t="n"/>
      <c r="C208" s="14" t="n"/>
      <c r="D208" s="14" t="n"/>
      <c r="E208" s="14" t="n"/>
      <c r="F208" s="14" t="n"/>
      <c r="G208" s="60" t="n"/>
    </row>
    <row r="209" hidden="1">
      <c r="B209" s="18" t="n"/>
      <c r="C209" s="14" t="n"/>
      <c r="D209" s="14" t="n"/>
      <c r="E209" s="14" t="n"/>
      <c r="F209" s="14" t="n"/>
      <c r="G209" s="60" t="n"/>
    </row>
    <row r="210" hidden="1">
      <c r="B210" s="18" t="n"/>
      <c r="C210" s="14" t="n"/>
      <c r="D210" s="14" t="n"/>
      <c r="E210" s="14" t="n"/>
      <c r="F210" s="14" t="n"/>
      <c r="G210" s="60" t="n"/>
    </row>
    <row r="211" hidden="1">
      <c r="B211" s="18" t="n"/>
      <c r="C211" s="14" t="n"/>
      <c r="D211" s="14" t="n"/>
      <c r="E211" s="14" t="n"/>
      <c r="F211" s="14" t="n"/>
      <c r="G211" s="60" t="n"/>
    </row>
    <row r="212" hidden="1">
      <c r="B212" s="18" t="n"/>
      <c r="C212" s="14" t="n"/>
      <c r="D212" s="14" t="n"/>
      <c r="E212" s="14" t="n"/>
      <c r="F212" s="14" t="n"/>
      <c r="G212" s="60" t="n"/>
    </row>
    <row r="213" hidden="1">
      <c r="B213" s="18" t="n"/>
      <c r="C213" s="14" t="n"/>
      <c r="D213" s="14" t="n"/>
      <c r="E213" s="14" t="n"/>
      <c r="F213" s="14" t="n"/>
      <c r="G213" s="60" t="n"/>
    </row>
    <row r="214" hidden="1">
      <c r="B214" s="18" t="n"/>
      <c r="C214" s="14" t="n"/>
      <c r="D214" s="14" t="n"/>
      <c r="E214" s="14" t="n"/>
      <c r="F214" s="14" t="n"/>
      <c r="G214" s="60" t="n"/>
    </row>
    <row r="215" hidden="1">
      <c r="B215" s="18" t="n"/>
      <c r="C215" s="14" t="n"/>
      <c r="D215" s="14" t="n"/>
      <c r="E215" s="14" t="n"/>
      <c r="F215" s="14" t="n"/>
      <c r="G215" s="60" t="n"/>
    </row>
    <row r="216" hidden="1">
      <c r="B216" s="18" t="n"/>
      <c r="C216" s="14" t="n"/>
      <c r="D216" s="14" t="n"/>
      <c r="E216" s="14" t="n"/>
      <c r="F216" s="14" t="n"/>
      <c r="G216" s="60" t="n"/>
    </row>
    <row r="217" hidden="1">
      <c r="B217" s="18" t="n"/>
      <c r="C217" s="14" t="n"/>
      <c r="D217" s="14" t="n"/>
      <c r="E217" s="14" t="n"/>
      <c r="F217" s="14" t="n"/>
      <c r="G217" s="60" t="n"/>
    </row>
    <row r="218" hidden="1">
      <c r="B218" s="18" t="n"/>
      <c r="C218" s="14" t="n"/>
      <c r="D218" s="14" t="n"/>
      <c r="E218" s="14" t="n"/>
      <c r="F218" s="14" t="n"/>
      <c r="G218" s="60" t="n"/>
    </row>
    <row r="219" hidden="1">
      <c r="B219" s="18" t="n"/>
      <c r="C219" s="14" t="n"/>
      <c r="D219" s="14" t="n"/>
      <c r="E219" s="14" t="n"/>
      <c r="F219" s="14" t="n"/>
      <c r="G219" s="60" t="n"/>
    </row>
    <row r="220" hidden="1">
      <c r="B220" s="18" t="n"/>
      <c r="C220" s="14" t="n"/>
      <c r="D220" s="14" t="n"/>
      <c r="E220" s="14" t="n"/>
      <c r="F220" s="14" t="n"/>
      <c r="G220" s="60" t="n"/>
    </row>
    <row r="221" hidden="1">
      <c r="B221" s="18" t="n"/>
      <c r="C221" s="14" t="n"/>
      <c r="D221" s="14" t="n"/>
      <c r="E221" s="14" t="n"/>
      <c r="F221" s="14" t="n"/>
      <c r="G221" s="60" t="n"/>
    </row>
    <row r="222" hidden="1">
      <c r="B222" s="18" t="n"/>
      <c r="C222" s="14" t="n"/>
      <c r="D222" s="14" t="n"/>
      <c r="E222" s="14" t="n"/>
      <c r="F222" s="14" t="n"/>
      <c r="G222" s="60" t="n"/>
    </row>
    <row r="223" hidden="1">
      <c r="B223" s="18" t="n"/>
      <c r="C223" s="14" t="n"/>
      <c r="D223" s="14" t="n"/>
      <c r="E223" s="14" t="n"/>
      <c r="F223" s="14" t="n"/>
      <c r="G223" s="60" t="n"/>
    </row>
    <row r="224" hidden="1">
      <c r="B224" s="18" t="n"/>
      <c r="C224" s="14" t="n"/>
      <c r="D224" s="14" t="n"/>
      <c r="E224" s="14" t="n"/>
      <c r="F224" s="14" t="n"/>
      <c r="G224" s="60" t="n"/>
    </row>
    <row r="225" hidden="1">
      <c r="B225" s="18" t="n"/>
      <c r="C225" s="14" t="n"/>
      <c r="D225" s="14" t="n"/>
      <c r="E225" s="14" t="n"/>
      <c r="F225" s="14" t="n"/>
      <c r="G225" s="60" t="n"/>
    </row>
    <row r="226" hidden="1">
      <c r="B226" s="18" t="n"/>
      <c r="C226" s="14" t="n"/>
      <c r="D226" s="14" t="n"/>
      <c r="E226" s="14" t="n"/>
      <c r="F226" s="14" t="n"/>
      <c r="G226" s="60" t="n"/>
    </row>
    <row r="227" hidden="1">
      <c r="B227" s="18" t="n"/>
      <c r="C227" s="14" t="n"/>
      <c r="D227" s="14" t="n"/>
      <c r="E227" s="14" t="n"/>
      <c r="F227" s="14" t="n"/>
      <c r="G227" s="60" t="n"/>
    </row>
    <row r="228" hidden="1">
      <c r="B228" s="18" t="n"/>
      <c r="C228" s="14" t="n"/>
      <c r="D228" s="14" t="n"/>
      <c r="E228" s="14" t="n"/>
      <c r="F228" s="14" t="n"/>
      <c r="G228" s="60" t="n"/>
    </row>
    <row r="229" hidden="1">
      <c r="B229" s="18" t="n"/>
      <c r="C229" s="14" t="n"/>
      <c r="D229" s="14" t="n"/>
      <c r="E229" s="14" t="n"/>
      <c r="F229" s="14" t="n"/>
      <c r="G229" s="60" t="n"/>
    </row>
    <row r="230" hidden="1">
      <c r="B230" s="18" t="n"/>
      <c r="C230" s="14" t="n"/>
      <c r="D230" s="14" t="n"/>
      <c r="E230" s="14" t="n"/>
      <c r="F230" s="14" t="n"/>
      <c r="G230" s="60" t="n"/>
    </row>
    <row r="231" hidden="1">
      <c r="B231" s="18" t="n"/>
      <c r="C231" s="14" t="n"/>
      <c r="D231" s="14" t="n"/>
      <c r="E231" s="14" t="n"/>
      <c r="F231" s="14" t="n"/>
      <c r="G231" s="60" t="n"/>
    </row>
    <row r="232" hidden="1">
      <c r="B232" s="18" t="n"/>
      <c r="C232" s="14" t="n"/>
      <c r="D232" s="14" t="n"/>
      <c r="E232" s="14" t="n"/>
      <c r="F232" s="14" t="n"/>
      <c r="G232" s="60" t="n"/>
    </row>
    <row r="233" hidden="1">
      <c r="B233" s="18" t="n"/>
      <c r="C233" s="14" t="n"/>
      <c r="D233" s="14" t="n"/>
      <c r="E233" s="14" t="n"/>
      <c r="F233" s="14" t="n"/>
      <c r="G233" s="60" t="n"/>
    </row>
    <row r="234" hidden="1">
      <c r="B234" s="18" t="n"/>
      <c r="C234" s="14" t="n"/>
      <c r="D234" s="14" t="n"/>
      <c r="E234" s="14" t="n"/>
      <c r="F234" s="14" t="n"/>
      <c r="G234" s="60" t="n"/>
    </row>
    <row r="235" hidden="1">
      <c r="B235" s="18" t="n"/>
      <c r="C235" s="14" t="n"/>
      <c r="D235" s="14" t="n"/>
      <c r="E235" s="14" t="n"/>
      <c r="F235" s="14" t="n"/>
      <c r="G235" s="60" t="n"/>
    </row>
    <row r="236" hidden="1">
      <c r="B236" s="18" t="n"/>
      <c r="C236" s="14" t="n"/>
      <c r="D236" s="14" t="n"/>
      <c r="E236" s="14" t="n"/>
      <c r="F236" s="14" t="n"/>
      <c r="G236" s="60" t="n"/>
    </row>
    <row r="237" hidden="1">
      <c r="B237" s="18" t="n"/>
      <c r="C237" s="14" t="n"/>
      <c r="D237" s="14" t="n"/>
      <c r="E237" s="14" t="n"/>
      <c r="F237" s="14" t="n"/>
      <c r="G237" s="60" t="n"/>
    </row>
    <row r="238" hidden="1">
      <c r="B238" s="18" t="n"/>
      <c r="C238" s="14" t="n"/>
      <c r="D238" s="14" t="n"/>
      <c r="E238" s="14" t="n"/>
      <c r="F238" s="14" t="n"/>
      <c r="G238" s="60" t="n"/>
    </row>
    <row r="239" hidden="1">
      <c r="B239" s="18" t="n"/>
      <c r="C239" s="14" t="n"/>
      <c r="D239" s="14" t="n"/>
      <c r="E239" s="14" t="n"/>
      <c r="F239" s="14" t="n"/>
      <c r="G239" s="60" t="n"/>
    </row>
    <row r="240" hidden="1">
      <c r="B240" s="18" t="n"/>
      <c r="C240" s="14" t="n"/>
      <c r="D240" s="14" t="n"/>
      <c r="E240" s="14" t="n"/>
      <c r="F240" s="14" t="n"/>
      <c r="G240" s="60" t="n"/>
    </row>
    <row r="241" hidden="1">
      <c r="B241" s="18" t="n"/>
      <c r="C241" s="14" t="n"/>
      <c r="D241" s="14" t="n"/>
      <c r="E241" s="14" t="n"/>
      <c r="F241" s="14" t="n"/>
      <c r="G241" s="60" t="n"/>
    </row>
    <row r="242" hidden="1">
      <c r="B242" s="18" t="n"/>
      <c r="C242" s="14" t="n"/>
      <c r="D242" s="14" t="n"/>
      <c r="E242" s="14" t="n"/>
      <c r="F242" s="14" t="n"/>
      <c r="G242" s="60" t="n"/>
    </row>
    <row r="243" hidden="1">
      <c r="B243" s="18" t="n"/>
      <c r="C243" s="14" t="n"/>
      <c r="D243" s="14" t="n"/>
      <c r="E243" s="14" t="n"/>
      <c r="F243" s="14" t="n"/>
      <c r="G243" s="60" t="n"/>
    </row>
    <row r="244" hidden="1">
      <c r="B244" s="18" t="n"/>
      <c r="C244" s="14" t="n"/>
      <c r="D244" s="14" t="n"/>
      <c r="E244" s="14" t="n"/>
      <c r="F244" s="14" t="n"/>
      <c r="G244" s="60" t="n"/>
    </row>
    <row r="245" hidden="1">
      <c r="B245" s="18" t="n"/>
      <c r="C245" s="14" t="n"/>
      <c r="D245" s="14" t="n"/>
      <c r="E245" s="14" t="n"/>
      <c r="F245" s="14" t="n"/>
      <c r="G245" s="60" t="n"/>
    </row>
    <row r="246" hidden="1">
      <c r="B246" s="18" t="n"/>
      <c r="C246" s="14" t="n"/>
      <c r="D246" s="14" t="n"/>
      <c r="E246" s="14" t="n"/>
      <c r="F246" s="14" t="n"/>
      <c r="G246" s="60" t="n"/>
    </row>
    <row r="247" hidden="1">
      <c r="B247" s="18" t="n"/>
      <c r="C247" s="14" t="n"/>
      <c r="D247" s="14" t="n"/>
      <c r="E247" s="14" t="n"/>
      <c r="F247" s="14" t="n"/>
      <c r="G247" s="60" t="n"/>
    </row>
    <row r="248" hidden="1">
      <c r="B248" s="18" t="n"/>
      <c r="C248" s="14" t="n"/>
      <c r="D248" s="14" t="n"/>
      <c r="E248" s="14" t="n"/>
      <c r="F248" s="14" t="n"/>
      <c r="G248" s="60" t="n"/>
    </row>
    <row r="249" hidden="1">
      <c r="B249" s="18" t="n"/>
      <c r="C249" s="14" t="n"/>
      <c r="D249" s="14" t="n"/>
      <c r="E249" s="14" t="n"/>
      <c r="F249" s="14" t="n"/>
      <c r="G249" s="60" t="n"/>
    </row>
    <row r="250" hidden="1">
      <c r="B250" s="18" t="n"/>
      <c r="C250" s="14" t="n"/>
      <c r="D250" s="14" t="n"/>
      <c r="E250" s="14" t="n"/>
      <c r="F250" s="14" t="n"/>
      <c r="G250" s="60" t="n"/>
    </row>
    <row r="251" hidden="1">
      <c r="B251" s="18" t="n"/>
      <c r="C251" s="14" t="n"/>
      <c r="D251" s="14" t="n"/>
      <c r="E251" s="14" t="n"/>
      <c r="F251" s="14" t="n"/>
      <c r="G251" s="60" t="n"/>
    </row>
    <row r="252" hidden="1">
      <c r="B252" s="18" t="n"/>
      <c r="C252" s="14" t="n"/>
      <c r="D252" s="14" t="n"/>
      <c r="E252" s="14" t="n"/>
      <c r="F252" s="14" t="n"/>
      <c r="G252" s="60" t="n"/>
    </row>
    <row r="253" hidden="1">
      <c r="B253" s="18" t="n"/>
      <c r="C253" s="14" t="n"/>
      <c r="D253" s="14" t="n"/>
      <c r="E253" s="14" t="n"/>
      <c r="F253" s="14" t="n"/>
      <c r="G253" s="60" t="n"/>
    </row>
    <row r="254" hidden="1">
      <c r="B254" s="18" t="n"/>
      <c r="C254" s="14" t="n"/>
      <c r="D254" s="14" t="n"/>
      <c r="E254" s="14" t="n"/>
      <c r="F254" s="14" t="n"/>
      <c r="G254" s="60" t="n"/>
    </row>
    <row r="255" hidden="1">
      <c r="B255" s="18" t="n"/>
      <c r="C255" s="14" t="n"/>
      <c r="D255" s="14" t="n"/>
      <c r="E255" s="14" t="n"/>
      <c r="F255" s="14" t="n"/>
      <c r="G255" s="60" t="n"/>
    </row>
    <row r="256" hidden="1">
      <c r="B256" s="18" t="n"/>
      <c r="C256" s="14" t="n"/>
      <c r="D256" s="14" t="n"/>
      <c r="E256" s="14" t="n"/>
      <c r="F256" s="14" t="n"/>
      <c r="G256" s="60" t="n"/>
    </row>
    <row r="257" hidden="1">
      <c r="B257" s="18" t="n"/>
      <c r="C257" s="14" t="n"/>
      <c r="D257" s="14" t="n"/>
      <c r="E257" s="14" t="n"/>
      <c r="F257" s="14" t="n"/>
      <c r="G257" s="60" t="n"/>
    </row>
    <row r="258" hidden="1">
      <c r="B258" s="18" t="n"/>
      <c r="C258" s="14" t="n"/>
      <c r="D258" s="14" t="n"/>
      <c r="E258" s="14" t="n"/>
      <c r="F258" s="14" t="n"/>
      <c r="G258" s="60" t="n"/>
    </row>
    <row r="259" hidden="1">
      <c r="B259" s="18" t="n"/>
      <c r="C259" s="14" t="n"/>
      <c r="D259" s="14" t="n"/>
      <c r="E259" s="14" t="n"/>
      <c r="F259" s="14" t="n"/>
      <c r="G259" s="60" t="n"/>
    </row>
    <row r="260" hidden="1">
      <c r="B260" s="18" t="n"/>
      <c r="C260" s="14" t="n"/>
      <c r="D260" s="14" t="n"/>
      <c r="E260" s="14" t="n"/>
      <c r="F260" s="14" t="n"/>
      <c r="G260" s="60" t="n"/>
    </row>
    <row r="261" hidden="1">
      <c r="B261" s="18" t="n"/>
      <c r="C261" s="14" t="n"/>
      <c r="D261" s="14" t="n"/>
      <c r="E261" s="14" t="n"/>
      <c r="F261" s="14" t="n"/>
      <c r="G261" s="60" t="n"/>
    </row>
    <row r="262" hidden="1">
      <c r="B262" s="18" t="n"/>
      <c r="C262" s="14" t="n"/>
      <c r="D262" s="14" t="n"/>
      <c r="E262" s="14" t="n"/>
      <c r="F262" s="14" t="n"/>
      <c r="G262" s="60" t="n"/>
    </row>
    <row r="263" hidden="1">
      <c r="B263" s="18" t="n"/>
      <c r="C263" s="14" t="n"/>
      <c r="D263" s="14" t="n"/>
      <c r="E263" s="14" t="n"/>
      <c r="F263" s="14" t="n"/>
      <c r="G263" s="60" t="n"/>
    </row>
    <row r="264" hidden="1">
      <c r="B264" s="18" t="n"/>
      <c r="C264" s="14" t="n"/>
      <c r="D264" s="14" t="n"/>
      <c r="E264" s="14" t="n"/>
      <c r="F264" s="14" t="n"/>
      <c r="G264" s="60" t="n"/>
    </row>
    <row r="265" hidden="1">
      <c r="B265" s="18" t="n"/>
      <c r="C265" s="14" t="n"/>
      <c r="D265" s="14" t="n"/>
      <c r="E265" s="14" t="n"/>
      <c r="F265" s="14" t="n"/>
      <c r="G265" s="60" t="n"/>
    </row>
    <row r="266" hidden="1">
      <c r="B266" s="18" t="n"/>
      <c r="C266" s="14" t="n"/>
      <c r="D266" s="14" t="n"/>
      <c r="E266" s="14" t="n"/>
      <c r="F266" s="14" t="n"/>
      <c r="G266" s="60" t="n"/>
    </row>
    <row r="267" hidden="1">
      <c r="B267" s="18" t="n"/>
      <c r="C267" s="14" t="n"/>
      <c r="D267" s="14" t="n"/>
      <c r="E267" s="14" t="n"/>
      <c r="F267" s="14" t="n"/>
      <c r="G267" s="60" t="n"/>
    </row>
    <row r="268" hidden="1">
      <c r="B268" s="18" t="n"/>
      <c r="C268" s="14" t="n"/>
      <c r="D268" s="14" t="n"/>
      <c r="E268" s="14" t="n"/>
      <c r="F268" s="14" t="n"/>
      <c r="G268" s="60" t="n"/>
    </row>
    <row r="269" hidden="1">
      <c r="B269" s="18" t="n"/>
      <c r="C269" s="14" t="n"/>
      <c r="D269" s="14" t="n"/>
      <c r="E269" s="14" t="n"/>
      <c r="F269" s="14" t="n"/>
      <c r="G269" s="60" t="n"/>
    </row>
    <row r="270" hidden="1">
      <c r="B270" s="18" t="n"/>
      <c r="C270" s="14" t="n"/>
      <c r="D270" s="14" t="n"/>
      <c r="E270" s="14" t="n"/>
      <c r="F270" s="14" t="n"/>
      <c r="G270" s="60" t="n"/>
    </row>
    <row r="271" hidden="1">
      <c r="B271" s="18" t="n"/>
      <c r="C271" s="14" t="n"/>
      <c r="D271" s="14" t="n"/>
      <c r="E271" s="14" t="n"/>
      <c r="F271" s="14" t="n"/>
      <c r="G271" s="60" t="n"/>
    </row>
    <row r="272" hidden="1">
      <c r="B272" s="18" t="n"/>
      <c r="C272" s="14" t="n"/>
      <c r="D272" s="14" t="n"/>
      <c r="E272" s="14" t="n"/>
      <c r="F272" s="14" t="n"/>
      <c r="G272" s="60" t="n"/>
    </row>
    <row r="273" hidden="1">
      <c r="B273" s="18" t="n"/>
      <c r="C273" s="14" t="n"/>
      <c r="D273" s="14" t="n"/>
      <c r="E273" s="14" t="n"/>
      <c r="F273" s="14" t="n"/>
      <c r="G273" s="60" t="n"/>
    </row>
    <row r="274" hidden="1">
      <c r="B274" s="18" t="n"/>
      <c r="C274" s="14" t="n"/>
      <c r="D274" s="14" t="n"/>
      <c r="E274" s="14" t="n"/>
      <c r="F274" s="14" t="n"/>
      <c r="G274" s="60" t="n"/>
    </row>
    <row r="275" hidden="1">
      <c r="B275" s="18" t="n"/>
      <c r="C275" s="14" t="n"/>
      <c r="D275" s="14" t="n"/>
      <c r="E275" s="14" t="n"/>
      <c r="F275" s="14" t="n"/>
      <c r="G275" s="60" t="n"/>
    </row>
    <row r="276" hidden="1">
      <c r="B276" s="18" t="n"/>
      <c r="C276" s="14" t="n"/>
      <c r="D276" s="14" t="n"/>
      <c r="E276" s="14" t="n"/>
      <c r="F276" s="14" t="n"/>
      <c r="G276" s="60" t="n"/>
    </row>
    <row r="277" hidden="1">
      <c r="B277" s="18" t="n"/>
      <c r="C277" s="14" t="n"/>
      <c r="D277" s="14" t="n"/>
      <c r="E277" s="14" t="n"/>
      <c r="F277" s="14" t="n"/>
      <c r="G277" s="60" t="n"/>
    </row>
    <row r="278" hidden="1">
      <c r="B278" s="18" t="n"/>
      <c r="C278" s="14" t="n"/>
      <c r="D278" s="14" t="n"/>
      <c r="E278" s="14" t="n"/>
      <c r="F278" s="14" t="n"/>
      <c r="G278" s="60" t="n"/>
    </row>
    <row r="279" hidden="1">
      <c r="B279" s="18" t="n"/>
      <c r="C279" s="14" t="n"/>
      <c r="D279" s="14" t="n"/>
      <c r="E279" s="14" t="n"/>
      <c r="F279" s="14" t="n"/>
      <c r="G279" s="60" t="n"/>
    </row>
    <row r="280" hidden="1">
      <c r="B280" s="18" t="n"/>
      <c r="C280" s="14" t="n"/>
      <c r="D280" s="14" t="n"/>
      <c r="E280" s="14" t="n"/>
      <c r="F280" s="14" t="n"/>
      <c r="G280" s="60" t="n"/>
    </row>
    <row r="281" hidden="1">
      <c r="B281" s="18" t="n"/>
      <c r="C281" s="14" t="n"/>
      <c r="D281" s="14" t="n"/>
      <c r="E281" s="14" t="n"/>
      <c r="F281" s="14" t="n"/>
      <c r="G281" s="60" t="n"/>
    </row>
    <row r="282" hidden="1">
      <c r="B282" s="18" t="n"/>
      <c r="C282" s="14" t="n"/>
      <c r="D282" s="14" t="n"/>
      <c r="E282" s="14" t="n"/>
      <c r="F282" s="14" t="n"/>
      <c r="G282" s="60" t="n"/>
    </row>
    <row r="283" hidden="1">
      <c r="B283" s="18" t="n"/>
      <c r="C283" s="14" t="n"/>
      <c r="D283" s="14" t="n"/>
      <c r="E283" s="14" t="n"/>
      <c r="F283" s="14" t="n"/>
      <c r="G283" s="60" t="n"/>
    </row>
    <row r="284" hidden="1">
      <c r="B284" s="18" t="n"/>
      <c r="C284" s="14" t="n"/>
      <c r="D284" s="14" t="n"/>
      <c r="E284" s="14" t="n"/>
      <c r="F284" s="14" t="n"/>
      <c r="G284" s="60" t="n"/>
    </row>
    <row r="285" hidden="1">
      <c r="B285" s="18" t="n"/>
      <c r="C285" s="14" t="n"/>
      <c r="D285" s="14" t="n"/>
      <c r="E285" s="14" t="n"/>
      <c r="F285" s="14" t="n"/>
      <c r="G285" s="60" t="n"/>
    </row>
    <row r="286" hidden="1">
      <c r="B286" s="18" t="n"/>
      <c r="C286" s="14" t="n"/>
      <c r="D286" s="14" t="n"/>
      <c r="E286" s="14" t="n"/>
      <c r="F286" s="14" t="n"/>
      <c r="G286" s="60" t="n"/>
    </row>
    <row r="287" hidden="1">
      <c r="B287" s="18" t="n"/>
      <c r="C287" s="14" t="n"/>
      <c r="D287" s="14" t="n"/>
      <c r="E287" s="14" t="n"/>
      <c r="F287" s="14" t="n"/>
      <c r="G287" s="60" t="n"/>
    </row>
    <row r="288" hidden="1">
      <c r="B288" s="18" t="n"/>
      <c r="C288" s="14" t="n"/>
      <c r="D288" s="14" t="n"/>
      <c r="E288" s="14" t="n"/>
      <c r="F288" s="14" t="n"/>
      <c r="G288" s="60" t="n"/>
    </row>
    <row r="289" hidden="1">
      <c r="B289" s="18" t="n"/>
      <c r="C289" s="14" t="n"/>
      <c r="D289" s="14" t="n"/>
      <c r="E289" s="14" t="n"/>
      <c r="F289" s="14" t="n"/>
      <c r="G289" s="60" t="n"/>
    </row>
    <row r="290" hidden="1">
      <c r="B290" s="18" t="n"/>
      <c r="C290" s="14" t="n"/>
      <c r="D290" s="14" t="n"/>
      <c r="E290" s="14" t="n"/>
      <c r="F290" s="14" t="n"/>
      <c r="G290" s="60" t="n"/>
    </row>
    <row r="291" hidden="1">
      <c r="B291" s="18" t="n"/>
      <c r="C291" s="14" t="n"/>
      <c r="D291" s="14" t="n"/>
      <c r="E291" s="14" t="n"/>
      <c r="F291" s="14" t="n"/>
      <c r="G291" s="60" t="n"/>
    </row>
    <row r="292" hidden="1">
      <c r="B292" s="18" t="n"/>
      <c r="C292" s="14" t="n"/>
      <c r="D292" s="14" t="n"/>
      <c r="E292" s="14" t="n"/>
      <c r="F292" s="14" t="n"/>
      <c r="G292" s="60" t="n"/>
    </row>
    <row r="293" hidden="1">
      <c r="B293" s="18" t="n"/>
      <c r="C293" s="14" t="n"/>
      <c r="D293" s="14" t="n"/>
      <c r="E293" s="14" t="n"/>
      <c r="F293" s="14" t="n"/>
      <c r="G293" s="60" t="n"/>
    </row>
    <row r="294" hidden="1">
      <c r="B294" s="18" t="n"/>
      <c r="C294" s="14" t="n"/>
      <c r="D294" s="14" t="n"/>
      <c r="E294" s="14" t="n"/>
      <c r="F294" s="14" t="n"/>
      <c r="G294" s="60" t="n"/>
    </row>
    <row r="295" hidden="1">
      <c r="B295" s="18" t="n"/>
      <c r="C295" s="14" t="n"/>
      <c r="D295" s="14" t="n"/>
      <c r="E295" s="14" t="n"/>
      <c r="F295" s="14" t="n"/>
      <c r="G295" s="60" t="n"/>
    </row>
    <row r="296" hidden="1">
      <c r="B296" s="18" t="n"/>
      <c r="C296" s="14" t="n"/>
      <c r="D296" s="14" t="n"/>
      <c r="E296" s="14" t="n"/>
      <c r="F296" s="14" t="n"/>
      <c r="G296" s="60" t="n"/>
    </row>
    <row r="297" hidden="1">
      <c r="B297" s="18" t="n"/>
      <c r="C297" s="14" t="n"/>
      <c r="D297" s="14" t="n"/>
      <c r="E297" s="14" t="n"/>
      <c r="F297" s="14" t="n"/>
      <c r="G297" s="60" t="n"/>
    </row>
    <row r="298" hidden="1">
      <c r="B298" s="18" t="n"/>
      <c r="C298" s="14" t="n"/>
      <c r="D298" s="14" t="n"/>
      <c r="E298" s="14" t="n"/>
      <c r="F298" s="14" t="n"/>
      <c r="G298" s="60" t="n"/>
    </row>
    <row r="299" hidden="1">
      <c r="B299" s="18" t="n"/>
      <c r="C299" s="14" t="n"/>
      <c r="D299" s="14" t="n"/>
      <c r="E299" s="14" t="n"/>
      <c r="F299" s="14" t="n"/>
      <c r="G299" s="60" t="n"/>
    </row>
    <row r="300" hidden="1">
      <c r="B300" s="18" t="n"/>
      <c r="C300" s="14" t="n"/>
      <c r="D300" s="14" t="n"/>
      <c r="E300" s="14" t="n"/>
      <c r="F300" s="14" t="n"/>
      <c r="G300" s="60" t="n"/>
    </row>
    <row r="301" hidden="1">
      <c r="B301" s="18" t="n"/>
      <c r="C301" s="14" t="n"/>
      <c r="D301" s="14" t="n"/>
      <c r="E301" s="14" t="n"/>
      <c r="F301" s="14" t="n"/>
      <c r="G301" s="60" t="n"/>
    </row>
    <row r="302" hidden="1">
      <c r="B302" s="18" t="n"/>
      <c r="C302" s="14" t="n"/>
      <c r="D302" s="14" t="n"/>
      <c r="E302" s="14" t="n"/>
      <c r="F302" s="14" t="n"/>
      <c r="G302" s="60" t="n"/>
    </row>
    <row r="303" hidden="1">
      <c r="B303" s="18" t="n"/>
      <c r="C303" s="14" t="n"/>
      <c r="D303" s="14" t="n"/>
      <c r="E303" s="14" t="n"/>
      <c r="F303" s="14" t="n"/>
      <c r="G303" s="60" t="n"/>
    </row>
    <row r="304" hidden="1">
      <c r="B304" s="18" t="n"/>
      <c r="C304" s="14" t="n"/>
      <c r="D304" s="14" t="n"/>
      <c r="E304" s="14" t="n"/>
      <c r="F304" s="14" t="n"/>
      <c r="G304" s="60" t="n"/>
    </row>
    <row r="305" hidden="1">
      <c r="B305" s="18" t="n"/>
      <c r="C305" s="14" t="n"/>
      <c r="D305" s="14" t="n"/>
      <c r="E305" s="14" t="n"/>
      <c r="F305" s="14" t="n"/>
      <c r="G305" s="60" t="n"/>
    </row>
    <row r="306" hidden="1">
      <c r="B306" s="18" t="n"/>
      <c r="C306" s="14" t="n"/>
      <c r="D306" s="14" t="n"/>
      <c r="E306" s="14" t="n"/>
      <c r="F306" s="14" t="n"/>
      <c r="G306" s="60" t="n"/>
    </row>
    <row r="307" hidden="1">
      <c r="B307" s="18" t="n"/>
      <c r="C307" s="14" t="n"/>
      <c r="D307" s="14" t="n"/>
      <c r="E307" s="14" t="n"/>
      <c r="F307" s="14" t="n"/>
      <c r="G307" s="60" t="n"/>
    </row>
    <row r="308" hidden="1">
      <c r="B308" s="18" t="n"/>
      <c r="C308" s="14" t="n"/>
      <c r="D308" s="14" t="n"/>
      <c r="E308" s="14" t="n"/>
      <c r="F308" s="14" t="n"/>
      <c r="G308" s="60" t="n"/>
    </row>
    <row r="309" hidden="1">
      <c r="B309" s="18" t="n"/>
      <c r="C309" s="14" t="n"/>
      <c r="D309" s="14" t="n"/>
      <c r="E309" s="14" t="n"/>
      <c r="F309" s="14" t="n"/>
      <c r="G309" s="60" t="n"/>
    </row>
    <row r="310" hidden="1">
      <c r="B310" s="18" t="n"/>
      <c r="C310" s="14" t="n"/>
      <c r="D310" s="14" t="n"/>
      <c r="E310" s="14" t="n"/>
      <c r="F310" s="14" t="n"/>
      <c r="G310" s="60" t="n"/>
    </row>
    <row r="311" hidden="1">
      <c r="B311" s="18" t="n"/>
      <c r="C311" s="14" t="n"/>
      <c r="D311" s="14" t="n"/>
      <c r="E311" s="14" t="n"/>
      <c r="F311" s="14" t="n"/>
      <c r="G311" s="60" t="n"/>
    </row>
    <row r="312" hidden="1">
      <c r="B312" s="18" t="n"/>
      <c r="C312" s="14" t="n"/>
      <c r="D312" s="14" t="n"/>
      <c r="E312" s="14" t="n"/>
      <c r="F312" s="14" t="n"/>
      <c r="G312" s="60" t="n"/>
    </row>
    <row r="313" hidden="1">
      <c r="B313" s="18" t="n"/>
      <c r="C313" s="14" t="n"/>
      <c r="D313" s="14" t="n"/>
      <c r="E313" s="14" t="n"/>
      <c r="F313" s="14" t="n"/>
      <c r="G313" s="60" t="n"/>
    </row>
    <row r="314" hidden="1">
      <c r="B314" s="18" t="n"/>
      <c r="C314" s="14" t="n"/>
      <c r="D314" s="14" t="n"/>
      <c r="E314" s="14" t="n"/>
      <c r="F314" s="14" t="n"/>
      <c r="G314" s="60" t="n"/>
    </row>
    <row r="315" hidden="1">
      <c r="B315" s="18" t="n"/>
      <c r="C315" s="14" t="n"/>
      <c r="D315" s="14" t="n"/>
      <c r="E315" s="14" t="n"/>
      <c r="F315" s="14" t="n"/>
      <c r="G315" s="60" t="n"/>
    </row>
    <row r="316" hidden="1">
      <c r="B316" s="18" t="n"/>
      <c r="C316" s="14" t="n"/>
      <c r="D316" s="14" t="n"/>
      <c r="E316" s="14" t="n"/>
      <c r="F316" s="14" t="n"/>
      <c r="G316" s="60" t="n"/>
    </row>
    <row r="317" hidden="1">
      <c r="B317" s="18" t="n"/>
      <c r="C317" s="14" t="n"/>
      <c r="D317" s="14" t="n"/>
      <c r="E317" s="14" t="n"/>
      <c r="F317" s="14" t="n"/>
      <c r="G317" s="60" t="n"/>
    </row>
    <row r="318" hidden="1">
      <c r="B318" s="18" t="n"/>
      <c r="C318" s="14" t="n"/>
      <c r="D318" s="14" t="n"/>
      <c r="E318" s="14" t="n"/>
      <c r="F318" s="14" t="n"/>
      <c r="G318" s="60" t="n"/>
    </row>
    <row r="319" hidden="1">
      <c r="B319" s="18" t="n"/>
      <c r="C319" s="14" t="n"/>
      <c r="D319" s="14" t="n"/>
      <c r="E319" s="14" t="n"/>
      <c r="F319" s="14" t="n"/>
      <c r="G319" s="60" t="n"/>
    </row>
    <row r="320" hidden="1">
      <c r="B320" s="18" t="n"/>
      <c r="C320" s="14" t="n"/>
      <c r="D320" s="14" t="n"/>
      <c r="E320" s="14" t="n"/>
      <c r="F320" s="14" t="n"/>
      <c r="G320" s="60" t="n"/>
    </row>
    <row r="321" hidden="1">
      <c r="B321" s="18" t="n"/>
      <c r="C321" s="14" t="n"/>
      <c r="D321" s="14" t="n"/>
      <c r="E321" s="14" t="n"/>
      <c r="F321" s="14" t="n"/>
      <c r="G321" s="60" t="n"/>
    </row>
    <row r="322" hidden="1">
      <c r="B322" s="18" t="n"/>
      <c r="C322" s="14" t="n"/>
      <c r="D322" s="14" t="n"/>
      <c r="E322" s="14" t="n"/>
      <c r="F322" s="14" t="n"/>
      <c r="G322" s="60" t="n"/>
    </row>
    <row r="323" hidden="1">
      <c r="B323" s="18" t="n"/>
      <c r="C323" s="14" t="n"/>
      <c r="D323" s="14" t="n"/>
      <c r="E323" s="14" t="n"/>
      <c r="F323" s="14" t="n"/>
      <c r="G323" s="60" t="n"/>
    </row>
    <row r="324" hidden="1">
      <c r="B324" s="18" t="n"/>
      <c r="C324" s="14" t="n"/>
      <c r="D324" s="14" t="n"/>
      <c r="E324" s="14" t="n"/>
      <c r="F324" s="14" t="n"/>
      <c r="G324" s="60" t="n"/>
    </row>
    <row r="325" hidden="1">
      <c r="B325" s="18" t="n"/>
      <c r="C325" s="14" t="n"/>
      <c r="D325" s="14" t="n"/>
      <c r="E325" s="14" t="n"/>
      <c r="F325" s="14" t="n"/>
      <c r="G325" s="60" t="n"/>
    </row>
    <row r="326" hidden="1">
      <c r="B326" s="18" t="n"/>
      <c r="C326" s="14" t="n"/>
      <c r="D326" s="14" t="n"/>
      <c r="E326" s="14" t="n"/>
      <c r="F326" s="14" t="n"/>
      <c r="G326" s="60" t="n"/>
    </row>
    <row r="327" hidden="1">
      <c r="B327" s="18" t="n"/>
      <c r="C327" s="14" t="n"/>
      <c r="D327" s="14" t="n"/>
      <c r="E327" s="14" t="n"/>
      <c r="F327" s="14" t="n"/>
      <c r="G327" s="60" t="n"/>
    </row>
    <row r="328" hidden="1">
      <c r="B328" s="18" t="n"/>
      <c r="C328" s="14" t="n"/>
      <c r="D328" s="14" t="n"/>
      <c r="E328" s="14" t="n"/>
      <c r="F328" s="14" t="n"/>
      <c r="G328" s="60" t="n"/>
    </row>
    <row r="329" hidden="1">
      <c r="B329" s="18" t="n"/>
      <c r="C329" s="14" t="n"/>
      <c r="D329" s="14" t="n"/>
      <c r="E329" s="14" t="n"/>
      <c r="F329" s="14" t="n"/>
      <c r="G329" s="60" t="n"/>
    </row>
    <row r="330" hidden="1">
      <c r="B330" s="18" t="n"/>
      <c r="C330" s="14" t="n"/>
      <c r="D330" s="14" t="n"/>
      <c r="E330" s="14" t="n"/>
      <c r="F330" s="14" t="n"/>
      <c r="G330" s="60" t="n"/>
    </row>
    <row r="331" hidden="1">
      <c r="B331" s="18" t="n"/>
      <c r="C331" s="14" t="n"/>
      <c r="D331" s="14" t="n"/>
      <c r="E331" s="14" t="n"/>
      <c r="F331" s="14" t="n"/>
      <c r="G331" s="60" t="n"/>
    </row>
    <row r="332" hidden="1">
      <c r="B332" s="18" t="n"/>
      <c r="C332" s="14" t="n"/>
      <c r="D332" s="14" t="n"/>
      <c r="E332" s="14" t="n"/>
      <c r="F332" s="14" t="n"/>
      <c r="G332" s="60" t="n"/>
    </row>
    <row r="333" hidden="1">
      <c r="B333" s="18" t="n"/>
      <c r="C333" s="14" t="n"/>
      <c r="D333" s="14" t="n"/>
      <c r="E333" s="14" t="n"/>
      <c r="F333" s="14" t="n"/>
      <c r="G333" s="60" t="n"/>
    </row>
    <row r="334" hidden="1">
      <c r="B334" s="18" t="n"/>
      <c r="C334" s="14" t="n"/>
      <c r="D334" s="14" t="n"/>
      <c r="E334" s="14" t="n"/>
      <c r="F334" s="14" t="n"/>
      <c r="G334" s="60" t="n"/>
    </row>
    <row r="335" hidden="1">
      <c r="B335" s="18" t="n"/>
      <c r="C335" s="14" t="n"/>
      <c r="D335" s="14" t="n"/>
      <c r="E335" s="14" t="n"/>
      <c r="F335" s="14" t="n"/>
      <c r="G335" s="60" t="n"/>
    </row>
    <row r="336" hidden="1">
      <c r="B336" s="18" t="n"/>
      <c r="C336" s="14" t="n"/>
      <c r="D336" s="14" t="n"/>
      <c r="E336" s="14" t="n"/>
      <c r="F336" s="14" t="n"/>
      <c r="G336" s="60" t="n"/>
    </row>
    <row r="337" hidden="1">
      <c r="B337" s="18" t="n"/>
      <c r="C337" s="14" t="n"/>
      <c r="D337" s="14" t="n"/>
      <c r="E337" s="14" t="n"/>
      <c r="F337" s="14" t="n"/>
      <c r="G337" s="60" t="n"/>
    </row>
    <row r="338" hidden="1">
      <c r="B338" s="18" t="n"/>
      <c r="C338" s="14" t="n"/>
      <c r="D338" s="14" t="n"/>
      <c r="E338" s="14" t="n"/>
      <c r="F338" s="14" t="n"/>
      <c r="G338" s="60" t="n"/>
    </row>
    <row r="339" hidden="1">
      <c r="B339" s="18" t="n"/>
      <c r="C339" s="14" t="n"/>
      <c r="D339" s="14" t="n"/>
      <c r="E339" s="14" t="n"/>
      <c r="F339" s="14" t="n"/>
      <c r="G339" s="60" t="n"/>
    </row>
    <row r="340" hidden="1">
      <c r="B340" s="18" t="n"/>
      <c r="C340" s="14" t="n"/>
      <c r="D340" s="14" t="n"/>
      <c r="E340" s="14" t="n"/>
      <c r="F340" s="14" t="n"/>
      <c r="G340" s="60" t="n"/>
    </row>
    <row r="341" hidden="1">
      <c r="B341" s="18" t="n"/>
      <c r="C341" s="14" t="n"/>
      <c r="D341" s="14" t="n"/>
      <c r="E341" s="14" t="n"/>
      <c r="F341" s="14" t="n"/>
      <c r="G341" s="60" t="n"/>
    </row>
    <row r="342" hidden="1">
      <c r="B342" s="18" t="n"/>
      <c r="C342" s="14" t="n"/>
      <c r="D342" s="14" t="n"/>
      <c r="E342" s="14" t="n"/>
      <c r="F342" s="14" t="n"/>
      <c r="G342" s="60" t="n"/>
    </row>
    <row r="343" hidden="1">
      <c r="B343" s="18" t="n"/>
      <c r="C343" s="14" t="n"/>
      <c r="D343" s="14" t="n"/>
      <c r="E343" s="14" t="n"/>
      <c r="F343" s="14" t="n"/>
      <c r="G343" s="60" t="n"/>
    </row>
    <row r="344" hidden="1">
      <c r="B344" s="18" t="n"/>
      <c r="C344" s="14" t="n"/>
      <c r="D344" s="14" t="n"/>
      <c r="E344" s="14" t="n"/>
      <c r="F344" s="14" t="n"/>
      <c r="G344" s="60" t="n"/>
    </row>
    <row r="345" hidden="1">
      <c r="B345" s="18" t="n"/>
      <c r="C345" s="14" t="n"/>
      <c r="D345" s="14" t="n"/>
      <c r="E345" s="14" t="n"/>
      <c r="F345" s="14" t="n"/>
      <c r="G345" s="60" t="n"/>
    </row>
    <row r="346" hidden="1">
      <c r="B346" s="18" t="n"/>
      <c r="C346" s="14" t="n"/>
      <c r="D346" s="14" t="n"/>
      <c r="E346" s="14" t="n"/>
      <c r="F346" s="14" t="n"/>
      <c r="G346" s="60" t="n"/>
    </row>
    <row r="347" hidden="1">
      <c r="B347" s="18" t="n"/>
      <c r="C347" s="14" t="n"/>
      <c r="D347" s="14" t="n"/>
      <c r="E347" s="14" t="n"/>
      <c r="F347" s="14" t="n"/>
      <c r="G347" s="60" t="n"/>
    </row>
    <row r="348" hidden="1">
      <c r="B348" s="18" t="n"/>
      <c r="C348" s="14" t="n"/>
      <c r="D348" s="14" t="n"/>
      <c r="E348" s="14" t="n"/>
      <c r="F348" s="14" t="n"/>
      <c r="G348" s="60" t="n"/>
    </row>
    <row r="349" hidden="1">
      <c r="B349" s="18" t="n"/>
      <c r="C349" s="14" t="n"/>
      <c r="D349" s="14" t="n"/>
      <c r="E349" s="14" t="n"/>
      <c r="F349" s="14" t="n"/>
      <c r="G349" s="60" t="n"/>
    </row>
    <row r="350" hidden="1">
      <c r="B350" s="18" t="n"/>
      <c r="C350" s="14" t="n"/>
      <c r="D350" s="14" t="n"/>
      <c r="E350" s="14" t="n"/>
      <c r="F350" s="14" t="n"/>
      <c r="G350" s="60" t="n"/>
    </row>
    <row r="351" hidden="1">
      <c r="B351" s="18" t="n"/>
      <c r="C351" s="14" t="n"/>
      <c r="D351" s="14" t="n"/>
      <c r="E351" s="14" t="n"/>
      <c r="F351" s="14" t="n"/>
      <c r="G351" s="60" t="n"/>
    </row>
    <row r="352" hidden="1">
      <c r="B352" s="18" t="n"/>
      <c r="C352" s="14" t="n"/>
      <c r="D352" s="14" t="n"/>
      <c r="E352" s="14" t="n"/>
      <c r="F352" s="14" t="n"/>
      <c r="G352" s="60" t="n"/>
    </row>
    <row r="353" hidden="1">
      <c r="B353" s="18" t="n"/>
      <c r="C353" s="14" t="n"/>
      <c r="D353" s="14" t="n"/>
      <c r="E353" s="14" t="n"/>
      <c r="F353" s="14" t="n"/>
      <c r="G353" s="60" t="n"/>
    </row>
    <row r="354" hidden="1">
      <c r="B354" s="18" t="n"/>
      <c r="C354" s="14" t="n"/>
      <c r="D354" s="14" t="n"/>
      <c r="E354" s="14" t="n"/>
      <c r="F354" s="14" t="n"/>
      <c r="G354" s="60" t="n"/>
    </row>
    <row r="355" hidden="1">
      <c r="B355" s="18" t="n"/>
      <c r="C355" s="14" t="n"/>
      <c r="D355" s="14" t="n"/>
      <c r="E355" s="14" t="n"/>
      <c r="F355" s="14" t="n"/>
      <c r="G355" s="60" t="n"/>
    </row>
    <row r="356" hidden="1">
      <c r="B356" s="18" t="n"/>
      <c r="C356" s="14" t="n"/>
      <c r="D356" s="14" t="n"/>
      <c r="E356" s="14" t="n"/>
      <c r="F356" s="14" t="n"/>
      <c r="G356" s="60" t="n"/>
    </row>
    <row r="357" hidden="1">
      <c r="B357" s="18" t="n"/>
      <c r="C357" s="14" t="n"/>
      <c r="D357" s="14" t="n"/>
      <c r="E357" s="14" t="n"/>
      <c r="F357" s="14" t="n"/>
      <c r="G357" s="60" t="n"/>
    </row>
    <row r="358" hidden="1">
      <c r="B358" s="18" t="n"/>
      <c r="C358" s="14" t="n"/>
      <c r="D358" s="14" t="n"/>
      <c r="E358" s="14" t="n"/>
      <c r="F358" s="14" t="n"/>
      <c r="G358" s="60" t="n"/>
    </row>
    <row r="359" hidden="1">
      <c r="B359" s="18" t="n"/>
      <c r="C359" s="14" t="n"/>
      <c r="D359" s="14" t="n"/>
      <c r="E359" s="14" t="n"/>
      <c r="F359" s="14" t="n"/>
      <c r="G359" s="60" t="n"/>
    </row>
    <row r="360" hidden="1">
      <c r="B360" s="18" t="n"/>
      <c r="C360" s="14" t="n"/>
      <c r="D360" s="14" t="n"/>
      <c r="E360" s="14" t="n"/>
      <c r="F360" s="14" t="n"/>
      <c r="G360" s="60" t="n"/>
    </row>
    <row r="361" hidden="1">
      <c r="B361" s="18" t="n"/>
      <c r="C361" s="14" t="n"/>
      <c r="D361" s="14" t="n"/>
      <c r="E361" s="14" t="n"/>
      <c r="F361" s="14" t="n"/>
      <c r="G361" s="60" t="n"/>
    </row>
    <row r="362" hidden="1">
      <c r="B362" s="18" t="n"/>
      <c r="C362" s="14" t="n"/>
      <c r="D362" s="14" t="n"/>
      <c r="E362" s="14" t="n"/>
      <c r="F362" s="14" t="n"/>
      <c r="G362" s="60" t="n"/>
    </row>
    <row r="363" hidden="1">
      <c r="B363" s="18" t="n"/>
      <c r="C363" s="14" t="n"/>
      <c r="D363" s="14" t="n"/>
      <c r="E363" s="14" t="n"/>
      <c r="F363" s="14" t="n"/>
      <c r="G363" s="60" t="n"/>
    </row>
    <row r="364" hidden="1">
      <c r="B364" s="18" t="n"/>
      <c r="C364" s="14" t="n"/>
      <c r="D364" s="14" t="n"/>
      <c r="E364" s="14" t="n"/>
      <c r="F364" s="14" t="n"/>
      <c r="G364" s="60" t="n"/>
    </row>
    <row r="365" hidden="1">
      <c r="B365" s="18" t="n"/>
      <c r="C365" s="14" t="n"/>
      <c r="D365" s="14" t="n"/>
      <c r="E365" s="14" t="n"/>
      <c r="F365" s="14" t="n"/>
      <c r="G365" s="60" t="n"/>
    </row>
    <row r="366" hidden="1">
      <c r="B366" s="18" t="n"/>
      <c r="C366" s="14" t="n"/>
      <c r="D366" s="14" t="n"/>
      <c r="E366" s="14" t="n"/>
      <c r="F366" s="14" t="n"/>
      <c r="G366" s="60" t="n"/>
    </row>
    <row r="367" hidden="1">
      <c r="B367" s="18" t="n"/>
      <c r="C367" s="14" t="n"/>
      <c r="D367" s="14" t="n"/>
      <c r="E367" s="14" t="n"/>
      <c r="F367" s="14" t="n"/>
      <c r="G367" s="60" t="n"/>
    </row>
    <row r="368" hidden="1">
      <c r="B368" s="18" t="n"/>
      <c r="C368" s="14" t="n"/>
      <c r="D368" s="14" t="n"/>
      <c r="E368" s="14" t="n"/>
      <c r="F368" s="14" t="n"/>
      <c r="G368" s="60" t="n"/>
    </row>
    <row r="369" hidden="1">
      <c r="B369" s="18" t="n"/>
      <c r="C369" s="14" t="n"/>
      <c r="D369" s="14" t="n"/>
      <c r="E369" s="14" t="n"/>
      <c r="F369" s="14" t="n"/>
      <c r="G369" s="60" t="n"/>
    </row>
    <row r="370" hidden="1">
      <c r="B370" s="18" t="n"/>
      <c r="C370" s="14" t="n"/>
      <c r="D370" s="14" t="n"/>
      <c r="E370" s="14" t="n"/>
      <c r="F370" s="14" t="n"/>
      <c r="G370" s="60" t="n"/>
    </row>
    <row r="371" hidden="1">
      <c r="B371" s="18" t="n"/>
      <c r="C371" s="14" t="n"/>
      <c r="D371" s="14" t="n"/>
      <c r="E371" s="14" t="n"/>
      <c r="F371" s="14" t="n"/>
      <c r="G371" s="60" t="n"/>
    </row>
    <row r="372" hidden="1">
      <c r="B372" s="18" t="n"/>
      <c r="C372" s="14" t="n"/>
      <c r="D372" s="14" t="n"/>
      <c r="E372" s="14" t="n"/>
      <c r="F372" s="14" t="n"/>
      <c r="G372" s="60" t="n"/>
    </row>
    <row r="373" hidden="1">
      <c r="B373" s="18" t="n"/>
      <c r="C373" s="14" t="n"/>
      <c r="D373" s="14" t="n"/>
      <c r="E373" s="14" t="n"/>
      <c r="F373" s="14" t="n"/>
      <c r="G373" s="60" t="n"/>
    </row>
    <row r="374" hidden="1">
      <c r="B374" s="18" t="n"/>
      <c r="C374" s="14" t="n"/>
      <c r="D374" s="14" t="n"/>
      <c r="E374" s="14" t="n"/>
      <c r="F374" s="14" t="n"/>
      <c r="G374" s="60" t="n"/>
    </row>
    <row r="375" hidden="1">
      <c r="B375" s="18" t="n"/>
      <c r="C375" s="14" t="n"/>
      <c r="D375" s="14" t="n"/>
      <c r="E375" s="14" t="n"/>
      <c r="F375" s="14" t="n"/>
      <c r="G375" s="60" t="n"/>
    </row>
    <row r="376" hidden="1">
      <c r="B376" s="18" t="n"/>
      <c r="C376" s="14" t="n"/>
      <c r="D376" s="14" t="n"/>
      <c r="E376" s="14" t="n"/>
      <c r="F376" s="14" t="n"/>
      <c r="G376" s="60" t="n"/>
    </row>
    <row r="377" hidden="1">
      <c r="B377" s="18" t="n"/>
      <c r="C377" s="14" t="n"/>
      <c r="D377" s="14" t="n"/>
      <c r="E377" s="14" t="n"/>
      <c r="F377" s="14" t="n"/>
      <c r="G377" s="60" t="n"/>
    </row>
    <row r="378" hidden="1">
      <c r="B378" s="18" t="n"/>
      <c r="C378" s="14" t="n"/>
      <c r="D378" s="14" t="n"/>
      <c r="E378" s="14" t="n"/>
      <c r="F378" s="14" t="n"/>
      <c r="G378" s="60" t="n"/>
    </row>
    <row r="379" hidden="1">
      <c r="B379" s="18" t="n"/>
      <c r="C379" s="14" t="n"/>
      <c r="D379" s="14" t="n"/>
      <c r="E379" s="14" t="n"/>
      <c r="F379" s="14" t="n"/>
      <c r="G379" s="60" t="n"/>
    </row>
    <row r="380" hidden="1">
      <c r="B380" s="18" t="n"/>
      <c r="C380" s="14" t="n"/>
      <c r="D380" s="14" t="n"/>
      <c r="E380" s="14" t="n"/>
      <c r="F380" s="14" t="n"/>
      <c r="G380" s="60" t="n"/>
    </row>
    <row r="381" hidden="1">
      <c r="B381" s="18" t="n"/>
      <c r="C381" s="14" t="n"/>
      <c r="D381" s="14" t="n"/>
      <c r="E381" s="14" t="n"/>
      <c r="F381" s="14" t="n"/>
      <c r="G381" s="60" t="n"/>
    </row>
    <row r="382" hidden="1">
      <c r="B382" s="18" t="n"/>
      <c r="C382" s="14" t="n"/>
      <c r="D382" s="14" t="n"/>
      <c r="E382" s="14" t="n"/>
      <c r="F382" s="14" t="n"/>
      <c r="G382" s="60" t="n"/>
    </row>
    <row r="383" hidden="1">
      <c r="B383" s="18" t="n"/>
      <c r="C383" s="14" t="n"/>
      <c r="D383" s="14" t="n"/>
      <c r="E383" s="14" t="n"/>
      <c r="F383" s="14" t="n"/>
      <c r="G383" s="60" t="n"/>
    </row>
    <row r="384" hidden="1">
      <c r="B384" s="18" t="n"/>
      <c r="C384" s="14" t="n"/>
      <c r="D384" s="14" t="n"/>
      <c r="E384" s="14" t="n"/>
      <c r="F384" s="14" t="n"/>
      <c r="G384" s="60" t="n"/>
    </row>
    <row r="385" hidden="1">
      <c r="B385" s="18" t="n"/>
      <c r="C385" s="14" t="n"/>
      <c r="D385" s="14" t="n"/>
      <c r="E385" s="14" t="n"/>
      <c r="F385" s="14" t="n"/>
      <c r="G385" s="60" t="n"/>
    </row>
    <row r="386" hidden="1">
      <c r="B386" s="18" t="n"/>
      <c r="C386" s="14" t="n"/>
      <c r="D386" s="14" t="n"/>
      <c r="E386" s="14" t="n"/>
      <c r="F386" s="14" t="n"/>
      <c r="G386" s="60" t="n"/>
    </row>
    <row r="387" hidden="1">
      <c r="B387" s="18" t="n"/>
      <c r="C387" s="14" t="n"/>
      <c r="D387" s="14" t="n"/>
      <c r="E387" s="14" t="n"/>
      <c r="F387" s="14" t="n"/>
      <c r="G387" s="60" t="n"/>
    </row>
    <row r="388" hidden="1">
      <c r="B388" s="18" t="n"/>
      <c r="C388" s="14" t="n"/>
      <c r="D388" s="14" t="n"/>
      <c r="E388" s="14" t="n"/>
      <c r="F388" s="14" t="n"/>
      <c r="G388" s="60" t="n"/>
    </row>
    <row r="389" hidden="1">
      <c r="B389" s="18" t="n"/>
      <c r="C389" s="14" t="n"/>
      <c r="D389" s="14" t="n"/>
      <c r="E389" s="14" t="n"/>
      <c r="F389" s="14" t="n"/>
      <c r="G389" s="60" t="n"/>
    </row>
    <row r="390" hidden="1">
      <c r="B390" s="18" t="n"/>
      <c r="C390" s="14" t="n"/>
      <c r="D390" s="14" t="n"/>
      <c r="E390" s="14" t="n"/>
      <c r="F390" s="14" t="n"/>
      <c r="G390" s="60" t="n"/>
    </row>
    <row r="391" hidden="1">
      <c r="B391" s="18" t="n"/>
      <c r="C391" s="14" t="n"/>
      <c r="D391" s="14" t="n"/>
      <c r="E391" s="14" t="n"/>
      <c r="F391" s="14" t="n"/>
      <c r="G391" s="60" t="n"/>
    </row>
    <row r="392" hidden="1">
      <c r="B392" s="18" t="n"/>
      <c r="C392" s="14" t="n"/>
      <c r="D392" s="14" t="n"/>
      <c r="E392" s="14" t="n"/>
      <c r="F392" s="14" t="n"/>
      <c r="G392" s="60" t="n"/>
    </row>
    <row r="393" hidden="1">
      <c r="B393" s="18" t="n"/>
      <c r="C393" s="14" t="n"/>
      <c r="D393" s="14" t="n"/>
      <c r="E393" s="14" t="n"/>
      <c r="F393" s="14" t="n"/>
      <c r="G393" s="60" t="n"/>
    </row>
    <row r="394" hidden="1">
      <c r="B394" s="18" t="n"/>
      <c r="C394" s="14" t="n"/>
      <c r="D394" s="14" t="n"/>
      <c r="E394" s="14" t="n"/>
      <c r="F394" s="14" t="n"/>
      <c r="G394" s="60" t="n"/>
    </row>
    <row r="395" hidden="1">
      <c r="B395" s="18" t="n"/>
      <c r="C395" s="14" t="n"/>
      <c r="D395" s="14" t="n"/>
      <c r="E395" s="14" t="n"/>
      <c r="F395" s="14" t="n"/>
      <c r="G395" s="60" t="n"/>
    </row>
    <row r="396" hidden="1">
      <c r="B396" s="18" t="n"/>
      <c r="C396" s="14" t="n"/>
      <c r="D396" s="14" t="n"/>
      <c r="E396" s="14" t="n"/>
      <c r="F396" s="14" t="n"/>
      <c r="G396" s="60" t="n"/>
    </row>
    <row r="397" hidden="1">
      <c r="B397" s="18" t="n"/>
      <c r="C397" s="14" t="n"/>
      <c r="D397" s="14" t="n"/>
      <c r="E397" s="14" t="n"/>
      <c r="F397" s="14" t="n"/>
      <c r="G397" s="60" t="n"/>
    </row>
    <row r="398" hidden="1">
      <c r="B398" s="18" t="n"/>
      <c r="C398" s="14" t="n"/>
      <c r="D398" s="14" t="n"/>
      <c r="E398" s="14" t="n"/>
      <c r="F398" s="14" t="n"/>
      <c r="G398" s="60" t="n"/>
    </row>
    <row r="399" hidden="1">
      <c r="B399" s="18" t="n"/>
      <c r="C399" s="14" t="n"/>
      <c r="D399" s="14" t="n"/>
      <c r="E399" s="14" t="n"/>
      <c r="F399" s="14" t="n"/>
      <c r="G399" s="60" t="n"/>
    </row>
    <row r="400" hidden="1">
      <c r="B400" s="18" t="n"/>
      <c r="C400" s="14" t="n"/>
      <c r="D400" s="14" t="n"/>
      <c r="E400" s="14" t="n"/>
      <c r="F400" s="14" t="n"/>
      <c r="G400" s="60" t="n"/>
    </row>
    <row r="401" hidden="1">
      <c r="B401" s="18" t="n"/>
      <c r="C401" s="14" t="n"/>
      <c r="D401" s="14" t="n"/>
      <c r="E401" s="14" t="n"/>
      <c r="F401" s="14" t="n"/>
      <c r="G401" s="60" t="n"/>
    </row>
    <row r="402" hidden="1">
      <c r="B402" s="18" t="n"/>
      <c r="C402" s="14" t="n"/>
      <c r="D402" s="14" t="n"/>
      <c r="E402" s="14" t="n"/>
      <c r="F402" s="14" t="n"/>
      <c r="G402" s="60" t="n"/>
    </row>
    <row r="403" hidden="1">
      <c r="B403" s="18" t="n"/>
      <c r="C403" s="14" t="n"/>
      <c r="D403" s="14" t="n"/>
      <c r="E403" s="14" t="n"/>
      <c r="F403" s="14" t="n"/>
      <c r="G403" s="60" t="n"/>
    </row>
    <row r="404" hidden="1">
      <c r="B404" s="18" t="n"/>
      <c r="C404" s="14" t="n"/>
      <c r="D404" s="14" t="n"/>
      <c r="E404" s="14" t="n"/>
      <c r="F404" s="14" t="n"/>
      <c r="G404" s="60" t="n"/>
    </row>
    <row r="405" hidden="1">
      <c r="B405" s="18" t="n"/>
      <c r="C405" s="14" t="n"/>
      <c r="D405" s="14" t="n"/>
      <c r="E405" s="14" t="n"/>
      <c r="F405" s="14" t="n"/>
      <c r="G405" s="60" t="n"/>
    </row>
    <row r="406" hidden="1">
      <c r="B406" s="18" t="n"/>
      <c r="C406" s="14" t="n"/>
      <c r="D406" s="14" t="n"/>
      <c r="E406" s="14" t="n"/>
      <c r="F406" s="14" t="n"/>
      <c r="G406" s="60" t="n"/>
    </row>
  </sheetData>
  <dataValidations count="2">
    <dataValidation sqref="D7:D406" showDropDown="0" showInputMessage="0" showErrorMessage="0" allowBlank="1" type="list">
      <formula1>=Settings!$I$11:$I$25</formula1>
    </dataValidation>
    <dataValidation sqref="C7:C406" showDropDown="0" showInputMessage="0" showErrorMessage="0" allowBlank="1" type="list">
      <formula1>=Settings!$B$11:$B$16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Short-Term Rental Host Tracker (Free Lite)</dc:title>
  <dcterms:created xmlns:dcterms="http://purl.org/dc/terms/" xmlns:xsi="http://www.w3.org/2001/XMLSchema-instance" xsi:type="dcterms:W3CDTF">2026-10-23T10:59:15Z</dcterms:created>
  <dcterms:modified xmlns:dcterms="http://purl.org/dc/terms/" xmlns:xsi="http://www.w3.org/2001/XMLSchema-instance" xsi:type="dcterms:W3CDTF">2026-10-23T11:18:00Z</dcterms:modified>
</cp:coreProperties>
</file>